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4月分" sheetId="1" r:id="rId1"/>
    <sheet name="単価表" sheetId="2" r:id="rId2"/>
  </sheets>
  <definedNames>
    <definedName name="_xlnm.Print_Area" localSheetId="0">'4月分'!$B$1:$AX$91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AZ89" i="1"/>
  <c r="AY89" i="1"/>
  <c r="AS89" i="1"/>
  <c r="BC88" i="1" s="1"/>
  <c r="I89" i="1"/>
  <c r="H89" i="1"/>
  <c r="BA89" i="1" s="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A51" i="1" s="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AZ38" i="1"/>
  <c r="AY38" i="1"/>
  <c r="AV38" i="1"/>
  <c r="AV39" i="1" s="1"/>
  <c r="AU38" i="1"/>
  <c r="AT38" i="1"/>
  <c r="AT39" i="1" s="1"/>
  <c r="AS38" i="1"/>
  <c r="BB38" i="1" s="1"/>
  <c r="I38" i="1"/>
  <c r="AX38" i="1" s="1"/>
  <c r="AX39" i="1" s="1"/>
  <c r="H38" i="1"/>
  <c r="AZ37" i="1"/>
  <c r="AY37" i="1"/>
  <c r="AV37" i="1"/>
  <c r="AT37" i="1"/>
  <c r="AS37" i="1"/>
  <c r="BC36" i="1" s="1"/>
  <c r="I37" i="1"/>
  <c r="H37" i="1"/>
  <c r="AZ36" i="1"/>
  <c r="AY36" i="1"/>
  <c r="AV36" i="1"/>
  <c r="AU36" i="1"/>
  <c r="AT36" i="1"/>
  <c r="AS36" i="1"/>
  <c r="BB36" i="1" s="1"/>
  <c r="I36" i="1"/>
  <c r="AX36" i="1" s="1"/>
  <c r="AX37" i="1" s="1"/>
  <c r="H36" i="1"/>
  <c r="AZ35" i="1"/>
  <c r="AY35" i="1"/>
  <c r="AS35" i="1"/>
  <c r="BC34" i="1" s="1"/>
  <c r="I35" i="1"/>
  <c r="H35" i="1"/>
  <c r="BA35" i="1" s="1"/>
  <c r="AZ34" i="1"/>
  <c r="AY34" i="1"/>
  <c r="AV34" i="1"/>
  <c r="AV35" i="1" s="1"/>
  <c r="AU34" i="1"/>
  <c r="AT34" i="1"/>
  <c r="AT35" i="1" s="1"/>
  <c r="AS34" i="1"/>
  <c r="BB34" i="1" s="1"/>
  <c r="I34" i="1"/>
  <c r="AX34" i="1" s="1"/>
  <c r="AX35" i="1" s="1"/>
  <c r="H34" i="1"/>
  <c r="AZ33" i="1"/>
  <c r="AY33" i="1"/>
  <c r="AS33" i="1"/>
  <c r="BC32" i="1" s="1"/>
  <c r="I33" i="1"/>
  <c r="H33" i="1"/>
  <c r="AZ32" i="1"/>
  <c r="AY32" i="1"/>
  <c r="AV32" i="1"/>
  <c r="AV33" i="1" s="1"/>
  <c r="AU32" i="1"/>
  <c r="AT32" i="1"/>
  <c r="AT33" i="1" s="1"/>
  <c r="AS32" i="1"/>
  <c r="BB32" i="1" s="1"/>
  <c r="I32" i="1"/>
  <c r="AX32" i="1" s="1"/>
  <c r="AX33" i="1" s="1"/>
  <c r="H32" i="1"/>
  <c r="AZ31" i="1"/>
  <c r="AY31" i="1"/>
  <c r="AS31" i="1"/>
  <c r="BC30" i="1" s="1"/>
  <c r="I31" i="1"/>
  <c r="H31" i="1"/>
  <c r="AZ30" i="1"/>
  <c r="AY30" i="1"/>
  <c r="AV30" i="1"/>
  <c r="AV31" i="1" s="1"/>
  <c r="AU30" i="1"/>
  <c r="AT30" i="1"/>
  <c r="AT31" i="1" s="1"/>
  <c r="AS30" i="1"/>
  <c r="BB30" i="1" s="1"/>
  <c r="I30" i="1"/>
  <c r="AX30" i="1" s="1"/>
  <c r="AX31" i="1" s="1"/>
  <c r="H30" i="1"/>
  <c r="AZ29" i="1"/>
  <c r="AY29" i="1"/>
  <c r="AS29" i="1"/>
  <c r="BC28" i="1" s="1"/>
  <c r="I29" i="1"/>
  <c r="H29" i="1"/>
  <c r="AZ28" i="1"/>
  <c r="AY28" i="1"/>
  <c r="AV28" i="1"/>
  <c r="AV29" i="1" s="1"/>
  <c r="AU28" i="1"/>
  <c r="AT28" i="1"/>
  <c r="AT29" i="1" s="1"/>
  <c r="AS28" i="1"/>
  <c r="BB28" i="1" s="1"/>
  <c r="I28" i="1"/>
  <c r="AX28" i="1" s="1"/>
  <c r="AX29" i="1" s="1"/>
  <c r="H28" i="1"/>
  <c r="AZ27" i="1"/>
  <c r="AY27" i="1"/>
  <c r="AS27" i="1"/>
  <c r="BC26" i="1" s="1"/>
  <c r="I27" i="1"/>
  <c r="H27" i="1"/>
  <c r="AZ26" i="1"/>
  <c r="AY26" i="1"/>
  <c r="AV26" i="1"/>
  <c r="AV27" i="1" s="1"/>
  <c r="AU26" i="1"/>
  <c r="AT26" i="1"/>
  <c r="AT27" i="1" s="1"/>
  <c r="AS26" i="1"/>
  <c r="BB26" i="1" s="1"/>
  <c r="I26" i="1"/>
  <c r="AX26" i="1" s="1"/>
  <c r="AX27" i="1" s="1"/>
  <c r="H26" i="1"/>
  <c r="AZ25" i="1"/>
  <c r="AY25" i="1"/>
  <c r="AS25" i="1"/>
  <c r="BC24" i="1" s="1"/>
  <c r="AZ24" i="1"/>
  <c r="AY24" i="1"/>
  <c r="AV24" i="1"/>
  <c r="AV25" i="1" s="1"/>
  <c r="AU24" i="1"/>
  <c r="AT24" i="1"/>
  <c r="AT25" i="1" s="1"/>
  <c r="AS24" i="1"/>
  <c r="BB24" i="1" s="1"/>
  <c r="I24" i="1"/>
  <c r="I25" i="1" s="1"/>
  <c r="H24" i="1"/>
  <c r="H25" i="1" s="1"/>
  <c r="AZ23" i="1"/>
  <c r="AY23" i="1"/>
  <c r="AS23" i="1"/>
  <c r="BC22" i="1" s="1"/>
  <c r="AZ22" i="1"/>
  <c r="AY22" i="1"/>
  <c r="AV22" i="1"/>
  <c r="AV23" i="1" s="1"/>
  <c r="AU22" i="1"/>
  <c r="AT22" i="1"/>
  <c r="AT23" i="1" s="1"/>
  <c r="AS22" i="1"/>
  <c r="BB22" i="1" s="1"/>
  <c r="I22" i="1"/>
  <c r="AX22" i="1" s="1"/>
  <c r="AX23" i="1" s="1"/>
  <c r="H22" i="1"/>
  <c r="H23" i="1" s="1"/>
  <c r="AZ21" i="1"/>
  <c r="AY21" i="1"/>
  <c r="AS21" i="1"/>
  <c r="BC20" i="1" s="1"/>
  <c r="AZ20" i="1"/>
  <c r="AY20" i="1"/>
  <c r="AV20" i="1"/>
  <c r="AV21" i="1" s="1"/>
  <c r="AU20" i="1"/>
  <c r="AT20" i="1"/>
  <c r="AT21" i="1" s="1"/>
  <c r="AS20" i="1"/>
  <c r="BB20" i="1" s="1"/>
  <c r="I20" i="1"/>
  <c r="AX20" i="1" s="1"/>
  <c r="AX21" i="1" s="1"/>
  <c r="H20" i="1"/>
  <c r="H21" i="1" s="1"/>
  <c r="AZ19" i="1"/>
  <c r="AY19" i="1"/>
  <c r="AS19" i="1"/>
  <c r="BC18" i="1" s="1"/>
  <c r="AZ18" i="1"/>
  <c r="AY18" i="1"/>
  <c r="AV18" i="1"/>
  <c r="AU18" i="1"/>
  <c r="AT18" i="1"/>
  <c r="AS18" i="1"/>
  <c r="BB18" i="1" s="1"/>
  <c r="I18" i="1"/>
  <c r="AX18" i="1" s="1"/>
  <c r="AX19" i="1" s="1"/>
  <c r="H18" i="1"/>
  <c r="H19" i="1" s="1"/>
  <c r="AZ17" i="1"/>
  <c r="AY17" i="1"/>
  <c r="AS17" i="1"/>
  <c r="BC16" i="1" s="1"/>
  <c r="AZ16" i="1"/>
  <c r="AY16" i="1"/>
  <c r="AV16" i="1"/>
  <c r="AV17" i="1" s="1"/>
  <c r="AU16" i="1"/>
  <c r="AT16" i="1"/>
  <c r="AT17" i="1" s="1"/>
  <c r="AS16" i="1"/>
  <c r="BB16" i="1" s="1"/>
  <c r="I16" i="1"/>
  <c r="AX16" i="1" s="1"/>
  <c r="AX17" i="1" s="1"/>
  <c r="H16" i="1"/>
  <c r="H17" i="1" s="1"/>
  <c r="AZ15" i="1"/>
  <c r="AY15" i="1"/>
  <c r="AS15" i="1"/>
  <c r="BC14" i="1" s="1"/>
  <c r="AZ14" i="1"/>
  <c r="AY14" i="1"/>
  <c r="AV14" i="1"/>
  <c r="AU14" i="1"/>
  <c r="AT14" i="1"/>
  <c r="AS14" i="1"/>
  <c r="BB14" i="1" s="1"/>
  <c r="I14" i="1"/>
  <c r="AX14" i="1" s="1"/>
  <c r="AX15" i="1" s="1"/>
  <c r="H14" i="1"/>
  <c r="H15" i="1" s="1"/>
  <c r="BA73" i="1" l="1"/>
  <c r="I21" i="1"/>
  <c r="I23" i="1"/>
  <c r="I17" i="1"/>
  <c r="AX24" i="1"/>
  <c r="I15" i="1"/>
  <c r="I19" i="1"/>
  <c r="BA77" i="1"/>
  <c r="BA67" i="1"/>
  <c r="BA61" i="1"/>
  <c r="BA45" i="1"/>
  <c r="BA25" i="1"/>
  <c r="BA83" i="1"/>
  <c r="BA91" i="1"/>
  <c r="BA19" i="1"/>
  <c r="BA37" i="1"/>
  <c r="BA87" i="1"/>
  <c r="BA23" i="1"/>
  <c r="BA49" i="1"/>
  <c r="BA55" i="1"/>
  <c r="BA65" i="1"/>
  <c r="BA71" i="1"/>
  <c r="BA39" i="1"/>
  <c r="BA27" i="1"/>
  <c r="BA33" i="1"/>
  <c r="BA43" i="1"/>
  <c r="BA53" i="1"/>
  <c r="BA59" i="1"/>
  <c r="BA69" i="1"/>
  <c r="BA75" i="1"/>
  <c r="BA81" i="1"/>
  <c r="BA85" i="1"/>
  <c r="BA29" i="1"/>
  <c r="BA17" i="1"/>
  <c r="BA15" i="1"/>
  <c r="BA21" i="1"/>
  <c r="BA31" i="1"/>
  <c r="BA41" i="1"/>
  <c r="BA47" i="1"/>
  <c r="BA57" i="1"/>
  <c r="BA63" i="1"/>
  <c r="BA79" i="1"/>
  <c r="AU37" i="1"/>
  <c r="BA36" i="1"/>
  <c r="AU91" i="1"/>
  <c r="BA90" i="1"/>
  <c r="AU89" i="1"/>
  <c r="BA88" i="1"/>
  <c r="AU87" i="1"/>
  <c r="BA86" i="1"/>
  <c r="AU85" i="1"/>
  <c r="BA84" i="1"/>
  <c r="AU83" i="1"/>
  <c r="BA82" i="1"/>
  <c r="AU81" i="1"/>
  <c r="BA80" i="1"/>
  <c r="AU79" i="1"/>
  <c r="BA78" i="1"/>
  <c r="AU77" i="1"/>
  <c r="BA76" i="1"/>
  <c r="AU75" i="1"/>
  <c r="AW74" i="1" s="1"/>
  <c r="BA74" i="1"/>
  <c r="AU73" i="1"/>
  <c r="BA72" i="1"/>
  <c r="AU71" i="1"/>
  <c r="AW70" i="1" s="1"/>
  <c r="BA70" i="1"/>
  <c r="AU69" i="1"/>
  <c r="BA68" i="1"/>
  <c r="AU67" i="1"/>
  <c r="AW66" i="1" s="1"/>
  <c r="BA66" i="1"/>
  <c r="AU65" i="1"/>
  <c r="BA64" i="1"/>
  <c r="AU63" i="1"/>
  <c r="AW62" i="1" s="1"/>
  <c r="BA62" i="1"/>
  <c r="AU61" i="1"/>
  <c r="BA60" i="1"/>
  <c r="AU59" i="1"/>
  <c r="AW58" i="1" s="1"/>
  <c r="BA58" i="1"/>
  <c r="AU57" i="1"/>
  <c r="AW56" i="1" s="1"/>
  <c r="BA56" i="1"/>
  <c r="AU55" i="1"/>
  <c r="AW54" i="1" s="1"/>
  <c r="BA54" i="1"/>
  <c r="AU53" i="1"/>
  <c r="AW52" i="1" s="1"/>
  <c r="BA52" i="1"/>
  <c r="AU51" i="1"/>
  <c r="AW50" i="1" s="1"/>
  <c r="BA50" i="1"/>
  <c r="AU49" i="1"/>
  <c r="AW48" i="1" s="1"/>
  <c r="BA48" i="1"/>
  <c r="AU47" i="1"/>
  <c r="AW46" i="1" s="1"/>
  <c r="BA46" i="1"/>
  <c r="AU45" i="1"/>
  <c r="BA44" i="1"/>
  <c r="AU43" i="1"/>
  <c r="AW42" i="1" s="1"/>
  <c r="BA42" i="1"/>
  <c r="AU41" i="1"/>
  <c r="BA40" i="1"/>
  <c r="AU39" i="1"/>
  <c r="AW38" i="1" s="1"/>
  <c r="BA38" i="1"/>
  <c r="AU35" i="1"/>
  <c r="BA34" i="1"/>
  <c r="AU33" i="1"/>
  <c r="AW32" i="1" s="1"/>
  <c r="BA32" i="1"/>
  <c r="AU31" i="1"/>
  <c r="BA30" i="1"/>
  <c r="AU29" i="1"/>
  <c r="AW28" i="1" s="1"/>
  <c r="BA28" i="1"/>
  <c r="AU27" i="1"/>
  <c r="BA26" i="1"/>
  <c r="AU25" i="1"/>
  <c r="BA24" i="1"/>
  <c r="AU23" i="1"/>
  <c r="BA22" i="1"/>
  <c r="AU21" i="1"/>
  <c r="AW20" i="1" s="1"/>
  <c r="BA20" i="1"/>
  <c r="AU19" i="1"/>
  <c r="BA18" i="1"/>
  <c r="AU17" i="1"/>
  <c r="AW16" i="1" s="1"/>
  <c r="BA16" i="1"/>
  <c r="AU15" i="1"/>
  <c r="BA14" i="1"/>
  <c r="AS13" i="1"/>
  <c r="BC12" i="1" s="1"/>
  <c r="AL2" i="1" s="1"/>
  <c r="AS12" i="1"/>
  <c r="BB12" i="1" s="1"/>
  <c r="AI2" i="1" s="1"/>
  <c r="AW40" i="1" l="1"/>
  <c r="AW76" i="1"/>
  <c r="AW80" i="1"/>
  <c r="AW44" i="1"/>
  <c r="AW60" i="1"/>
  <c r="AW64" i="1"/>
  <c r="AW68" i="1"/>
  <c r="AW72" i="1"/>
  <c r="AW84" i="1"/>
  <c r="AW34" i="1"/>
  <c r="AW22" i="1"/>
  <c r="AW30" i="1"/>
  <c r="AW26" i="1"/>
  <c r="AV19" i="1"/>
  <c r="AX25" i="1"/>
  <c r="AV15" i="1"/>
  <c r="AT15" i="1" s="1"/>
  <c r="AW14" i="1" s="1"/>
  <c r="AW24" i="1"/>
  <c r="AW88" i="1"/>
  <c r="AW36" i="1"/>
  <c r="AW78" i="1"/>
  <c r="AW82" i="1"/>
  <c r="AW86" i="1"/>
  <c r="AV91" i="1"/>
  <c r="AT91" i="1" s="1"/>
  <c r="I12" i="1"/>
  <c r="AT19" i="1" l="1"/>
  <c r="AW18" i="1" s="1"/>
  <c r="AW90" i="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BA13" i="1" s="1"/>
  <c r="AT12" i="1"/>
  <c r="AU13" i="1" l="1"/>
  <c r="BA12" i="1"/>
  <c r="AV13" i="1" s="1"/>
  <c r="AV4" i="1" s="1"/>
  <c r="I13" i="1"/>
  <c r="AX13" i="1" l="1"/>
  <c r="AT13" i="1"/>
  <c r="AT4" i="1" s="1"/>
  <c r="AU4" i="1"/>
  <c r="AW12"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<sst xmlns="http://schemas.openxmlformats.org/spreadsheetml/2006/main" count="613" uniqueCount="110">
  <si>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</si>
  <si>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</si>
  <si>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</si>
  <si>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</si>
  <si>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</si>
  <si>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</si>
  <si>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</si>
  <si>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</si>
  <si>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</si>
  <si>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</si>
  <si>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</si>
  <si>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</si>
  <si>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</si>
  <si>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</si>
  <si>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</si>
  <si>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</si>
  <si>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</si>
  <si>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</si>
  <si>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</si>
  <si>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</si>
  <si>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</si>
  <si>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</si>
  <si>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</si>
  <si>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</si>
  <si>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</si>
  <si>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</si>
  <si>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</si>
  <si>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</si>
  <si>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</si>
  <si>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</si>
  <si>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</si>
  <si>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</si>
  <si>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</si>
  <si>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</si>
  <si>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</si>
  <si>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</si>
  <si>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</si>
  <si>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</si>
  <si>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</si>
  <si>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</si>
  <si>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</si>
  <si>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</si>
  <si>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</si>
  <si>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</si>
  <si>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</si>
  <si>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</si>
  <si>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</si>
  <si>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</si>
  <si>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</si>
  <si>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</si>
  <si>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</si>
  <si>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</si>
  <si>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</si>
  <si>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</si>
  <si>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</si>
  <si>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</si>
  <si>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</si>
  <si>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</si>
  <si>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</si>
  <si>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</si>
  <si>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</si>
  <si>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</si>
  <si>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</si>
  <si>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</si>
  <si>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</si>
  <si>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</si>
  <si>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</si>
  <si>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</si>
  <si>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</si>
  <si>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</si>
  <si>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一般型</t>
  </si>
  <si>
    <t>○○保育園</t>
    <rPh sb="2" eb="5">
      <t>ホイクエン</t>
    </rPh>
    <phoneticPr fontId="3"/>
  </si>
  <si>
    <t>小規模保育事業（Ａ型）</t>
  </si>
  <si>
    <t>青森　りんご</t>
    <rPh sb="0" eb="2">
      <t>アオモリ</t>
    </rPh>
    <phoneticPr fontId="3"/>
  </si>
  <si>
    <t>青森　一郎</t>
    <rPh sb="0" eb="2">
      <t>アオモリ</t>
    </rPh>
    <rPh sb="3" eb="5">
      <t>イチロウ</t>
    </rPh>
    <phoneticPr fontId="3"/>
  </si>
  <si>
    <t>その他</t>
  </si>
  <si>
    <t>秋田　こまち</t>
    <rPh sb="0" eb="2">
      <t>アキタ</t>
    </rPh>
    <phoneticPr fontId="3"/>
  </si>
  <si>
    <t>秋田　次郎</t>
    <rPh sb="0" eb="2">
      <t>アキタ</t>
    </rPh>
    <rPh sb="3" eb="5">
      <t>ジロウ</t>
    </rPh>
    <phoneticPr fontId="3"/>
  </si>
  <si>
    <t>生活保護</t>
  </si>
  <si>
    <t>岩手　賢治</t>
    <rPh sb="0" eb="2">
      <t>イワテ</t>
    </rPh>
    <rPh sb="3" eb="5">
      <t>ケンジ</t>
    </rPh>
    <phoneticPr fontId="3"/>
  </si>
  <si>
    <t>岩手　三郎</t>
    <rPh sb="0" eb="2">
      <t>イワテ</t>
    </rPh>
    <rPh sb="3" eb="5">
      <t>サブロウ</t>
    </rPh>
    <phoneticPr fontId="3"/>
  </si>
  <si>
    <t>山形　さくら</t>
    <rPh sb="0" eb="2">
      <t>ヤマガタ</t>
    </rPh>
    <phoneticPr fontId="3"/>
  </si>
  <si>
    <t>山形　松子</t>
    <rPh sb="0" eb="2">
      <t>ヤマガタ</t>
    </rPh>
    <rPh sb="3" eb="5">
      <t>マツコ</t>
    </rPh>
    <phoneticPr fontId="3"/>
  </si>
  <si>
    <t>非課税</t>
  </si>
  <si>
    <t>宮城　政宗</t>
    <rPh sb="0" eb="2">
      <t>ミヤギ</t>
    </rPh>
    <rPh sb="3" eb="5">
      <t>マサムネ</t>
    </rPh>
    <phoneticPr fontId="3"/>
  </si>
  <si>
    <t>宮城　竹子</t>
    <rPh sb="0" eb="2">
      <t>ミヤギ</t>
    </rPh>
    <rPh sb="3" eb="5">
      <t>タケコ</t>
    </rPh>
    <phoneticPr fontId="3"/>
  </si>
  <si>
    <t>福島　もも</t>
    <rPh sb="0" eb="2">
      <t>フクシマ</t>
    </rPh>
    <phoneticPr fontId="3"/>
  </si>
  <si>
    <t>福島　梅子</t>
    <rPh sb="0" eb="2">
      <t>フクシマ</t>
    </rPh>
    <rPh sb="3" eb="5">
      <t>ウメコ</t>
    </rPh>
    <phoneticPr fontId="3"/>
  </si>
  <si>
    <t>青葉区上杉1丁目</t>
    <rPh sb="0" eb="3">
      <t>アオバク</t>
    </rPh>
    <rPh sb="3" eb="5">
      <t>カミスギ</t>
    </rPh>
    <rPh sb="6" eb="8">
      <t>チョウメ</t>
    </rPh>
    <phoneticPr fontId="3"/>
  </si>
  <si>
    <t>宮城野区幸町</t>
    <rPh sb="0" eb="4">
      <t>ミヤギノク</t>
    </rPh>
    <rPh sb="4" eb="6">
      <t>サイワイチョウ</t>
    </rPh>
    <phoneticPr fontId="3"/>
  </si>
  <si>
    <t>青葉区五橋2丁目</t>
    <rPh sb="0" eb="3">
      <t>アオバク</t>
    </rPh>
    <rPh sb="3" eb="5">
      <t>イツツバシ</t>
    </rPh>
    <rPh sb="6" eb="8">
      <t>チョウメ</t>
    </rPh>
    <phoneticPr fontId="3"/>
  </si>
  <si>
    <t>太白区長町4丁目</t>
    <rPh sb="0" eb="3">
      <t>タイハクク</t>
    </rPh>
    <rPh sb="3" eb="5">
      <t>ナガマチ</t>
    </rPh>
    <rPh sb="6" eb="8">
      <t>チョウメ</t>
    </rPh>
    <phoneticPr fontId="3"/>
  </si>
  <si>
    <t>泉区黒松</t>
    <rPh sb="0" eb="2">
      <t>イズミク</t>
    </rPh>
    <rPh sb="2" eb="4">
      <t>クロマツ</t>
    </rPh>
    <phoneticPr fontId="3"/>
  </si>
  <si>
    <t>若林区新寺3丁目</t>
    <rPh sb="0" eb="3">
      <t>ワカバヤシク</t>
    </rPh>
    <rPh sb="3" eb="5">
      <t>シンテラ</t>
    </rPh>
    <rPh sb="6" eb="8">
      <t>チョウメ</t>
    </rPh>
    <phoneticPr fontId="3"/>
  </si>
  <si>
    <t>9999999999</t>
    <phoneticPr fontId="3"/>
  </si>
  <si>
    <t>8888888888</t>
    <phoneticPr fontId="3"/>
  </si>
  <si>
    <t>7777777777</t>
    <phoneticPr fontId="3"/>
  </si>
  <si>
    <t>6666666666</t>
    <phoneticPr fontId="3"/>
  </si>
  <si>
    <t>〇</t>
  </si>
  <si>
    <t>〇</t>
    <phoneticPr fontId="3"/>
  </si>
  <si>
    <t>担当者（電話番号）</t>
    <rPh sb="0" eb="2">
      <t>タントウ</t>
    </rPh>
    <rPh sb="2" eb="3">
      <t>シャ</t>
    </rPh>
    <rPh sb="4" eb="6">
      <t>デンワ</t>
    </rPh>
    <rPh sb="6" eb="8">
      <t>バンゴウ</t>
    </rPh>
    <phoneticPr fontId="3"/>
  </si>
  <si>
    <t>事務長　鈴木（＊＊＊-＊＊＊＊）</t>
    <rPh sb="0" eb="3">
      <t>ジムチョウ</t>
    </rPh>
    <rPh sb="4" eb="6">
      <t>スズキ</t>
    </rPh>
    <phoneticPr fontId="3"/>
  </si>
  <si>
    <t>休日</t>
  </si>
  <si>
    <t>月</t>
    <rPh sb="0" eb="1">
      <t>ツキ</t>
    </rPh>
    <phoneticPr fontId="3"/>
  </si>
  <si>
    <t>火</t>
    <rPh sb="0" eb="1">
      <t>カ</t>
    </rPh>
    <phoneticPr fontId="3"/>
  </si>
  <si>
    <t>水</t>
    <rPh sb="0" eb="1">
      <t>スイ</t>
    </rPh>
    <phoneticPr fontId="3"/>
  </si>
  <si>
    <t>木</t>
    <rPh sb="0" eb="1">
      <t>モク</t>
    </rPh>
    <phoneticPr fontId="3"/>
  </si>
  <si>
    <t>金</t>
    <rPh sb="0" eb="1">
      <t>キン</t>
    </rPh>
    <phoneticPr fontId="3"/>
  </si>
  <si>
    <t>土</t>
    <rPh sb="0" eb="1">
      <t>ツチ</t>
    </rPh>
    <phoneticPr fontId="3"/>
  </si>
  <si>
    <t>日</t>
    <rPh sb="0" eb="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</si>
</sst>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6">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
      <sz val="11"/>
      <color rgb="FF0000CC"/>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62">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178" fontId="5" fillId="2" borderId="13" xfId="0" applyNumberFormat="1" applyFont="1" applyFill="1" applyBorder="1" applyAlignment="1" applyProtection="1">
      <alignment horizontal="center" vertical="center"/>
    </xf>
    <xf numFmtId="0" fontId="5" fillId="5" borderId="9" xfId="0" applyFont="1" applyFill="1" applyBorder="1" applyAlignment="1" applyProtection="1">
      <alignment horizontal="center" vertical="center"/>
      <protection locked="0"/>
    </xf>
    <xf numFmtId="0" fontId="5" fillId="5" borderId="15" xfId="0" applyFont="1" applyFill="1" applyBorder="1" applyAlignment="1" applyProtection="1">
      <alignment horizontal="center" vertical="center"/>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xf>
    <xf numFmtId="0" fontId="5" fillId="5" borderId="15" xfId="0" applyFont="1" applyFill="1" applyBorder="1" applyAlignment="1" applyProtection="1">
      <alignment vertical="center"/>
    </xf>
    <xf numFmtId="0" fontId="5" fillId="5" borderId="17" xfId="0" applyFont="1" applyFill="1" applyBorder="1" applyAlignment="1" applyProtection="1">
      <alignment vertical="center"/>
    </xf>
    <xf numFmtId="0" fontId="5" fillId="5" borderId="12" xfId="0" applyFont="1" applyFill="1" applyBorder="1" applyAlignment="1" applyProtection="1">
      <alignment vertical="center"/>
    </xf>
    <xf numFmtId="0" fontId="5" fillId="0" borderId="1" xfId="0" applyFont="1" applyBorder="1" applyAlignment="1" applyProtection="1">
      <alignment horizontal="center" vertical="center"/>
    </xf>
    <xf numFmtId="0" fontId="5" fillId="5" borderId="1"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5" fillId="0" borderId="3"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38" fontId="13" fillId="0" borderId="1" xfId="3" applyFont="1" applyBorder="1" applyAlignment="1" applyProtection="1">
      <alignment horizontal="right" vertical="center"/>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textRotation="255"/>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xf numFmtId="177" fontId="15" fillId="2" borderId="2" xfId="0" applyNumberFormat="1" applyFont="1" applyFill="1" applyBorder="1" applyAlignment="1" applyProtection="1">
      <alignment horizontal="center" vertical="center" shrinkToFit="1"/>
    </xf>
    <xf numFmtId="177" fontId="15" fillId="2" borderId="2" xfId="0" applyNumberFormat="1" applyFont="1" applyFill="1" applyBorder="1" applyAlignment="1" applyProtection="1">
      <alignment horizontal="center" vertical="center"/>
    </xf>
    <xf numFmtId="178" fontId="5" fillId="2" borderId="6" xfId="0" applyNumberFormat="1" applyFont="1" applyFill="1" applyBorder="1" applyAlignment="1" applyProtection="1">
      <alignment horizontal="center" vertical="center"/>
    </xf>
    <xf numFmtId="178" fontId="15" fillId="2" borderId="6" xfId="0" applyNumberFormat="1" applyFont="1" applyFill="1" applyBorder="1" applyAlignment="1" applyProtection="1">
      <alignment horizontal="center" vertical="center"/>
    </xf>
  </cellXfs>
  <cellStyles count="4">
    <cellStyle name="桁区切り" xfId="3" builtinId="6"/>
    <cellStyle name="桁区切り 2" xfId="2"/>
    <cellStyle name="標準" xfId="0" builtinId="0"/>
    <cellStyle name="標準 2" xfId="1"/>
  </cellStyles>
  <dxfs count="321">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patternType="solid">
          <bgColor theme="1" tint="0.499984740745262"/>
        </patternFill>
      </fill>
    </dxf>
    <dxf>
      <fill>
        <patternFill patternType="solid">
          <bgColor theme="1" tint="0.499984740745262"/>
        </patternFill>
      </fill>
    </dxf>
    <dxf>
      <fill>
        <patternFill patternType="solid">
          <bgColor theme="1" tint="0.499984740745262"/>
        </patternFill>
      </fill>
    </dxf>
    <dxf>
      <fill>
        <patternFill patternType="solid">
          <bgColor theme="1" tint="0.499984740745262"/>
        </patternFill>
      </fill>
    </dxf>
    <dxf>
      <fill>
        <patternFill patternType="solid">
          <bgColor theme="1" tint="0.499984740745262"/>
        </patternFill>
      </fill>
    </dxf>
    <dxf>
      <fill>
        <patternFill patternType="solid">
          <bgColor theme="1" tint="0.499984740745262"/>
        </patternFill>
      </fill>
    </dxf>
    <dxf>
      <fill>
        <patternFill patternType="solid">
          <bgColor theme="1" tint="0.499984740745262"/>
        </patternFill>
      </fill>
    </dxf>
    <dxf>
      <font>
        <color rgb="FF0000FF"/>
      </font>
    </dxf>
    <dxf>
      <font>
        <color rgb="FFFF0000"/>
      </font>
    </dxf>
    <dxf>
      <font>
        <color rgb="FF0000FF"/>
      </font>
    </dxf>
    <dxf>
      <font>
        <color rgb="FFFF0000"/>
      </font>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13610</xdr:colOff>
      <xdr:row>20</xdr:row>
      <xdr:rowOff>234723</xdr:rowOff>
    </xdr:from>
    <xdr:to>
      <xdr:col>12</xdr:col>
      <xdr:colOff>274982</xdr:colOff>
      <xdr:row>25</xdr:row>
      <xdr:rowOff>75973</xdr:rowOff>
    </xdr:to>
    <xdr:sp macro="" textlink="">
      <xdr:nvSpPr>
        <xdr:cNvPr id="3" name="フレーム 2"/>
        <xdr:cNvSpPr/>
      </xdr:nvSpPr>
      <xdr:spPr>
        <a:xfrm>
          <a:off x="122467" y="5745616"/>
          <a:ext cx="6956086" cy="1270000"/>
        </a:xfrm>
        <a:prstGeom prst="frame">
          <a:avLst>
            <a:gd name="adj1" fmla="val 5978"/>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ja-JP" altLang="en-US" sz="1100">
            <a:solidFill>
              <a:schemeClr val="tx1"/>
            </a:solidFill>
          </a:endParaRPr>
        </a:p>
      </xdr:txBody>
    </xdr:sp>
    <xdr:clientData/>
  </xdr:twoCellAnchor>
  <xdr:twoCellAnchor>
    <xdr:from>
      <xdr:col>2</xdr:col>
      <xdr:colOff>54430</xdr:colOff>
      <xdr:row>28</xdr:row>
      <xdr:rowOff>30615</xdr:rowOff>
    </xdr:from>
    <xdr:to>
      <xdr:col>12</xdr:col>
      <xdr:colOff>368530</xdr:colOff>
      <xdr:row>32</xdr:row>
      <xdr:rowOff>252864</xdr:rowOff>
    </xdr:to>
    <xdr:sp macro="" textlink="">
      <xdr:nvSpPr>
        <xdr:cNvPr id="4" name="四角形吹き出し 3"/>
        <xdr:cNvSpPr/>
      </xdr:nvSpPr>
      <xdr:spPr>
        <a:xfrm>
          <a:off x="462644" y="7827508"/>
          <a:ext cx="6709457" cy="1365249"/>
        </a:xfrm>
        <a:prstGeom prst="wedgeRectCallout">
          <a:avLst>
            <a:gd name="adj1" fmla="val 29600"/>
            <a:gd name="adj2" fmla="val -104107"/>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HGSｺﾞｼｯｸM" panose="020B0600000000000000" pitchFamily="50" charset="-128"/>
              <a:ea typeface="HGSｺﾞｼｯｸM" panose="020B0600000000000000" pitchFamily="50" charset="-128"/>
            </a:rPr>
            <a:t>同一の利用者であっても，利用事由や保育の必要性の認定について状況が変わった場合，変わった時点で違う欄に記載する。</a:t>
          </a:r>
        </a:p>
      </xdr:txBody>
    </xdr:sp>
    <xdr:clientData/>
  </xdr:twoCellAnchor>
  <xdr:twoCellAnchor>
    <xdr:from>
      <xdr:col>21</xdr:col>
      <xdr:colOff>20416</xdr:colOff>
      <xdr:row>15</xdr:row>
      <xdr:rowOff>188803</xdr:rowOff>
    </xdr:from>
    <xdr:to>
      <xdr:col>33</xdr:col>
      <xdr:colOff>151385</xdr:colOff>
      <xdr:row>17</xdr:row>
      <xdr:rowOff>120766</xdr:rowOff>
    </xdr:to>
    <xdr:sp macro="" textlink="">
      <xdr:nvSpPr>
        <xdr:cNvPr id="5" name="四角形吹き出し 4"/>
        <xdr:cNvSpPr/>
      </xdr:nvSpPr>
      <xdr:spPr>
        <a:xfrm>
          <a:off x="9654273" y="4270946"/>
          <a:ext cx="3396683" cy="503463"/>
        </a:xfrm>
        <a:prstGeom prst="wedgeRectCallout">
          <a:avLst>
            <a:gd name="adj1" fmla="val -35767"/>
            <a:gd name="adj2" fmla="val -98364"/>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0">
              <a:solidFill>
                <a:sysClr val="windowText" lastClr="000000"/>
              </a:solidFill>
              <a:latin typeface="HGSｺﾞｼｯｸM" panose="020B0600000000000000" pitchFamily="50" charset="-128"/>
              <a:ea typeface="HGSｺﾞｼｯｸM" panose="020B0600000000000000" pitchFamily="50" charset="-128"/>
            </a:rPr>
            <a:t>利用した区分に「〇」を入力。</a:t>
          </a:r>
        </a:p>
      </xdr:txBody>
    </xdr:sp>
    <xdr:clientData/>
  </xdr:twoCellAnchor>
  <xdr:twoCellAnchor>
    <xdr:from>
      <xdr:col>1</xdr:col>
      <xdr:colOff>231323</xdr:colOff>
      <xdr:row>8</xdr:row>
      <xdr:rowOff>217714</xdr:rowOff>
    </xdr:from>
    <xdr:to>
      <xdr:col>8</xdr:col>
      <xdr:colOff>557894</xdr:colOff>
      <xdr:row>10</xdr:row>
      <xdr:rowOff>128134</xdr:rowOff>
    </xdr:to>
    <xdr:sp macro="" textlink="">
      <xdr:nvSpPr>
        <xdr:cNvPr id="6" name="四角形吹き出し 5"/>
        <xdr:cNvSpPr/>
      </xdr:nvSpPr>
      <xdr:spPr>
        <a:xfrm>
          <a:off x="340180" y="2299607"/>
          <a:ext cx="4531178" cy="481920"/>
        </a:xfrm>
        <a:prstGeom prst="wedgeRectCallout">
          <a:avLst>
            <a:gd name="adj1" fmla="val -6887"/>
            <a:gd name="adj2" fmla="val 95705"/>
          </a:avLst>
        </a:prstGeom>
        <a:solidFill>
          <a:schemeClr val="accent2">
            <a:lumMod val="60000"/>
            <a:lumOff val="4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0">
              <a:solidFill>
                <a:sysClr val="windowText" lastClr="000000"/>
              </a:solidFill>
              <a:latin typeface="HGSｺﾞｼｯｸM" panose="020B0600000000000000" pitchFamily="50" charset="-128"/>
              <a:ea typeface="HGSｺﾞｼｯｸM" panose="020B0600000000000000" pitchFamily="50" charset="-128"/>
            </a:rPr>
            <a:t>世帯区分については，必ずいずれかを選択。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C3" sqref="C3"/>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5" t="s">
        <v>69</v>
      </c>
      <c r="C1" s="145"/>
      <c r="D1" s="145"/>
      <c r="E1" s="145"/>
      <c r="F1" s="145"/>
      <c r="G1" s="146">
        <f>DATE(C3,C4,1)</f>
        <v>45383</v>
      </c>
      <c r="H1" s="146"/>
      <c r="I1" s="146"/>
      <c r="J1" s="58"/>
      <c r="AF1" s="148" t="s">
        <v>25</v>
      </c>
      <c r="AG1" s="142"/>
      <c r="AH1" s="142"/>
      <c r="AI1" s="142" t="s">
        <v>13</v>
      </c>
      <c r="AJ1" s="142"/>
      <c r="AK1" s="142"/>
      <c r="AL1" s="142" t="s">
        <v>52</v>
      </c>
      <c r="AM1" s="142"/>
      <c r="AN1" s="157"/>
      <c r="AO1" s="141" t="s">
        <v>43</v>
      </c>
      <c r="AP1" s="142"/>
      <c r="AQ1" s="142"/>
      <c r="AR1" s="59"/>
      <c r="AS1" s="60"/>
      <c r="AT1" s="121" t="s">
        <v>61</v>
      </c>
      <c r="AU1" s="121" t="s">
        <v>62</v>
      </c>
      <c r="AV1" s="121" t="s">
        <v>63</v>
      </c>
    </row>
    <row r="2" spans="2:56" ht="22.5" customHeight="1">
      <c r="B2" s="61"/>
      <c r="C2" s="61"/>
      <c r="D2" s="61"/>
      <c r="E2" s="61"/>
      <c r="F2" s="61"/>
      <c r="G2" s="147"/>
      <c r="H2" s="147"/>
      <c r="I2" s="147"/>
      <c r="J2" s="62"/>
      <c r="O2" s="61"/>
      <c r="P2" s="61"/>
      <c r="Q2" s="61"/>
      <c r="R2" s="61"/>
      <c r="S2" s="61"/>
      <c r="T2" s="61"/>
      <c r="U2" s="61"/>
      <c r="V2" s="61"/>
      <c r="W2" s="61"/>
      <c r="X2" s="61"/>
      <c r="AF2" s="148"/>
      <c r="AG2" s="133" t="s">
        <v>26</v>
      </c>
      <c r="AH2" s="133"/>
      <c r="AI2" s="102">
        <f>SUMIF($J$12:$J$91,$AG2,$BB$12:$BB$91)</f>
        <v>1</v>
      </c>
      <c r="AJ2" s="102"/>
      <c r="AK2" s="102"/>
      <c r="AL2" s="102">
        <f>SUMIF($J$12:$J$91,$AG2,$BC$12:$BC$91)</f>
        <v>4</v>
      </c>
      <c r="AM2" s="102"/>
      <c r="AN2" s="102"/>
      <c r="AO2" s="143">
        <f>AI2+AL2</f>
        <v>5</v>
      </c>
      <c r="AP2" s="102"/>
      <c r="AQ2" s="102"/>
      <c r="AR2" s="59"/>
      <c r="AS2" s="60"/>
      <c r="AT2" s="121"/>
      <c r="AU2" s="121"/>
      <c r="AV2" s="121"/>
      <c r="AW2" s="61"/>
      <c r="AX2" s="63"/>
      <c r="AY2" s="63"/>
      <c r="AZ2" s="63"/>
      <c r="BA2" s="63"/>
      <c r="BB2" s="63"/>
      <c r="BC2" s="64"/>
    </row>
    <row r="3" spans="2:56" ht="22.5" customHeight="1">
      <c r="B3" s="61"/>
      <c r="C3" s="93">
        <v>2024</v>
      </c>
      <c r="D3" s="65" t="s">
        <v>27</v>
      </c>
      <c r="E3" s="66"/>
      <c r="F3" s="66"/>
      <c r="G3" s="149" t="s">
        <v>70</v>
      </c>
      <c r="H3" s="150"/>
      <c r="I3" s="153" t="s">
        <v>28</v>
      </c>
      <c r="J3" s="153"/>
      <c r="K3" s="153"/>
      <c r="L3" s="153"/>
      <c r="M3" s="153"/>
      <c r="N3" s="153"/>
      <c r="O3" s="153"/>
      <c r="P3" s="153"/>
      <c r="Q3" s="153"/>
      <c r="R3" s="153"/>
      <c r="S3" s="153"/>
      <c r="T3" s="153"/>
      <c r="U3" s="153"/>
      <c r="V3" s="154"/>
      <c r="W3" s="67"/>
      <c r="X3" s="67"/>
      <c r="AF3" s="148"/>
      <c r="AG3" s="133" t="s">
        <v>29</v>
      </c>
      <c r="AH3" s="133"/>
      <c r="AI3" s="102">
        <f>SUMIF($J$12:$J$91,$AG3,$BB$12:$BB$91)</f>
        <v>0</v>
      </c>
      <c r="AJ3" s="102"/>
      <c r="AK3" s="102"/>
      <c r="AL3" s="102">
        <f>SUMIF($J$12:$J$91,AG3,$BC$12:$BC$91)</f>
        <v>0</v>
      </c>
      <c r="AM3" s="102"/>
      <c r="AN3" s="132"/>
      <c r="AO3" s="143">
        <f>AI3+AL3</f>
        <v>0</v>
      </c>
      <c r="AP3" s="102"/>
      <c r="AQ3" s="102"/>
      <c r="AR3" s="59"/>
      <c r="AS3" s="68"/>
      <c r="AT3" s="121"/>
      <c r="AU3" s="121"/>
      <c r="AV3" s="121"/>
      <c r="AW3" s="61"/>
      <c r="AX3" s="63"/>
      <c r="AY3" s="63"/>
      <c r="AZ3" s="63"/>
      <c r="BA3" s="63"/>
      <c r="BB3" s="63"/>
      <c r="BC3" s="64"/>
    </row>
    <row r="4" spans="2:56" ht="22.5" customHeight="1">
      <c r="B4" s="61"/>
      <c r="C4" s="93">
        <v>4</v>
      </c>
      <c r="D4" s="65" t="s">
        <v>30</v>
      </c>
      <c r="E4" s="66"/>
      <c r="F4" s="66"/>
      <c r="G4" s="151"/>
      <c r="H4" s="152"/>
      <c r="I4" s="155"/>
      <c r="J4" s="155"/>
      <c r="K4" s="155"/>
      <c r="L4" s="155"/>
      <c r="M4" s="155"/>
      <c r="N4" s="155"/>
      <c r="O4" s="155"/>
      <c r="P4" s="155"/>
      <c r="Q4" s="155"/>
      <c r="R4" s="155"/>
      <c r="S4" s="155"/>
      <c r="T4" s="155"/>
      <c r="U4" s="155"/>
      <c r="V4" s="156"/>
      <c r="W4" s="67"/>
      <c r="X4" s="67"/>
      <c r="AF4" s="148"/>
      <c r="AG4" s="133" t="s">
        <v>31</v>
      </c>
      <c r="AH4" s="133"/>
      <c r="AI4" s="102">
        <f>SUMIF($J$12:$J$91,$AG4,$BB$12:$BB$91)</f>
        <v>0</v>
      </c>
      <c r="AJ4" s="102"/>
      <c r="AK4" s="102"/>
      <c r="AL4" s="102">
        <f>SUMIF($J$12:$J$91,AG4,$BC$12:$BC$91)</f>
        <v>0</v>
      </c>
      <c r="AM4" s="102"/>
      <c r="AN4" s="132"/>
      <c r="AO4" s="143">
        <f>AI4+AL4</f>
        <v>0</v>
      </c>
      <c r="AP4" s="102"/>
      <c r="AQ4" s="102"/>
      <c r="AR4" s="59"/>
      <c r="AS4" s="121" t="s">
        <v>66</v>
      </c>
      <c r="AT4" s="144">
        <f>SUM(AT12:AT91)</f>
        <v>0</v>
      </c>
      <c r="AU4" s="144">
        <f>SUM(AU12:AU91)</f>
        <v>0</v>
      </c>
      <c r="AV4" s="144">
        <f>SUM(AV12:AV91)</f>
        <v>78000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48"/>
      <c r="AG5" s="133" t="s">
        <v>32</v>
      </c>
      <c r="AH5" s="133"/>
      <c r="AI5" s="102">
        <f>SUMIF($J$12:$J$91,$AG5,$BB$12:$BB$91)</f>
        <v>6</v>
      </c>
      <c r="AJ5" s="102"/>
      <c r="AK5" s="102"/>
      <c r="AL5" s="102">
        <f>SUMIF($J$12:$J$91,AG5,$BC$12:$BC$91)</f>
        <v>89</v>
      </c>
      <c r="AM5" s="102"/>
      <c r="AN5" s="132"/>
      <c r="AO5" s="143">
        <f>AI5+AL5</f>
        <v>95</v>
      </c>
      <c r="AP5" s="102"/>
      <c r="AQ5" s="102"/>
      <c r="AR5" s="59"/>
      <c r="AS5" s="121"/>
      <c r="AT5" s="144"/>
      <c r="AU5" s="144"/>
      <c r="AV5" s="144"/>
      <c r="AW5" s="61"/>
      <c r="AX5" s="63"/>
      <c r="AY5" s="63"/>
      <c r="AZ5" s="63"/>
      <c r="BA5" s="63"/>
      <c r="BB5" s="63"/>
      <c r="BC5" s="64"/>
    </row>
    <row r="6" spans="2:56" ht="22.5" customHeight="1">
      <c r="B6" s="61"/>
      <c r="C6" s="102" t="s">
        <v>100</v>
      </c>
      <c r="D6" s="102"/>
      <c r="E6" s="103" t="s">
        <v>101</v>
      </c>
      <c r="F6" s="103"/>
      <c r="G6" s="103"/>
      <c r="H6" s="103"/>
      <c r="I6" s="103"/>
      <c r="J6" s="61"/>
      <c r="K6" s="61"/>
      <c r="L6" s="61"/>
      <c r="M6" s="61"/>
      <c r="N6" s="61"/>
      <c r="O6" s="61"/>
      <c r="P6" s="61"/>
      <c r="Q6" s="61"/>
      <c r="R6" s="61"/>
      <c r="S6" s="61"/>
      <c r="T6" s="61"/>
      <c r="U6" s="61"/>
      <c r="V6" s="61"/>
      <c r="W6" s="61"/>
      <c r="X6" s="61"/>
      <c r="AF6" s="148"/>
      <c r="AG6" s="134" t="s">
        <v>33</v>
      </c>
      <c r="AH6" s="134"/>
      <c r="AI6" s="102">
        <f>SUMIF($J$12:$J$91,$AG6,$BB$12:$BB$91)</f>
        <v>0</v>
      </c>
      <c r="AJ6" s="102"/>
      <c r="AK6" s="102"/>
      <c r="AL6" s="102">
        <f>SUMIF($J$12:$J$91,AG6,$BC$12:$BC$91)</f>
        <v>0</v>
      </c>
      <c r="AM6" s="102"/>
      <c r="AN6" s="132"/>
      <c r="AO6" s="143">
        <f>AI6+AL6</f>
        <v>0</v>
      </c>
      <c r="AP6" s="102"/>
      <c r="AQ6" s="102"/>
      <c r="AR6" s="59"/>
      <c r="AS6" s="121"/>
      <c r="AT6" s="144"/>
      <c r="AU6" s="144"/>
      <c r="AV6" s="144"/>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7" t="s">
        <v>34</v>
      </c>
      <c r="C8" s="127"/>
      <c r="D8" s="135" t="s">
        <v>71</v>
      </c>
      <c r="E8" s="135"/>
      <c r="F8" s="135"/>
      <c r="G8" s="135"/>
      <c r="H8" s="127" t="s">
        <v>60</v>
      </c>
      <c r="I8" s="127"/>
      <c r="J8" s="130" t="s">
        <v>72</v>
      </c>
      <c r="K8" s="130"/>
      <c r="L8" s="130"/>
      <c r="M8" s="130"/>
      <c r="N8" s="136" t="s">
        <v>35</v>
      </c>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8"/>
      <c r="AT8" s="121" t="str">
        <f>AT1</f>
        <v>補助金
利用料金減免</v>
      </c>
      <c r="AU8" s="121" t="str">
        <f>AU1</f>
        <v>補助金
利用料金
震災減免</v>
      </c>
      <c r="AV8" s="121" t="str">
        <f>AV1</f>
        <v>無償化
現物給付</v>
      </c>
      <c r="AW8" s="121" t="s">
        <v>64</v>
      </c>
      <c r="AX8" s="121"/>
      <c r="AY8" s="73"/>
      <c r="AZ8" s="73"/>
      <c r="BA8" s="73"/>
      <c r="BB8" s="73"/>
      <c r="BC8" s="73"/>
      <c r="BD8" s="64"/>
    </row>
    <row r="9" spans="2:56" ht="22.5" customHeight="1">
      <c r="B9" s="127"/>
      <c r="C9" s="127"/>
      <c r="D9" s="135"/>
      <c r="E9" s="135"/>
      <c r="F9" s="135"/>
      <c r="G9" s="135"/>
      <c r="H9" s="127"/>
      <c r="I9" s="127"/>
      <c r="J9" s="130"/>
      <c r="K9" s="130"/>
      <c r="L9" s="130"/>
      <c r="M9" s="130"/>
      <c r="N9" s="74" t="s">
        <v>11</v>
      </c>
      <c r="O9" s="74" t="s">
        <v>11</v>
      </c>
      <c r="P9" s="74" t="s">
        <v>11</v>
      </c>
      <c r="Q9" s="74" t="s">
        <v>11</v>
      </c>
      <c r="R9" s="74" t="s">
        <v>11</v>
      </c>
      <c r="S9" s="158" t="s">
        <v>11</v>
      </c>
      <c r="T9" s="74" t="s">
        <v>102</v>
      </c>
      <c r="U9" s="74" t="s">
        <v>11</v>
      </c>
      <c r="V9" s="74" t="s">
        <v>11</v>
      </c>
      <c r="W9" s="74" t="s">
        <v>11</v>
      </c>
      <c r="X9" s="74" t="s">
        <v>11</v>
      </c>
      <c r="Y9" s="74" t="s">
        <v>11</v>
      </c>
      <c r="Z9" s="158" t="s">
        <v>11</v>
      </c>
      <c r="AA9" s="74" t="s">
        <v>102</v>
      </c>
      <c r="AB9" s="74" t="s">
        <v>11</v>
      </c>
      <c r="AC9" s="74" t="s">
        <v>11</v>
      </c>
      <c r="AD9" s="74" t="s">
        <v>11</v>
      </c>
      <c r="AE9" s="74" t="s">
        <v>11</v>
      </c>
      <c r="AF9" s="74" t="s">
        <v>11</v>
      </c>
      <c r="AG9" s="158" t="s">
        <v>11</v>
      </c>
      <c r="AH9" s="74" t="s">
        <v>102</v>
      </c>
      <c r="AI9" s="74" t="s">
        <v>11</v>
      </c>
      <c r="AJ9" s="74" t="s">
        <v>11</v>
      </c>
      <c r="AK9" s="74" t="s">
        <v>11</v>
      </c>
      <c r="AL9" s="74" t="s">
        <v>11</v>
      </c>
      <c r="AM9" s="74" t="s">
        <v>11</v>
      </c>
      <c r="AN9" s="158" t="s">
        <v>11</v>
      </c>
      <c r="AO9" s="74" t="s">
        <v>102</v>
      </c>
      <c r="AP9" s="74" t="s">
        <v>20</v>
      </c>
      <c r="AQ9" s="74" t="s">
        <v>11</v>
      </c>
      <c r="AR9" s="74"/>
      <c r="AS9" s="122" t="s">
        <v>68</v>
      </c>
      <c r="AT9" s="121"/>
      <c r="AU9" s="121"/>
      <c r="AV9" s="121"/>
      <c r="AW9" s="122"/>
      <c r="AX9" s="121"/>
      <c r="AY9" s="71"/>
      <c r="AZ9" s="71"/>
      <c r="BA9" s="71"/>
      <c r="BB9" s="71"/>
      <c r="BC9" s="71"/>
      <c r="BD9" s="64"/>
    </row>
    <row r="10" spans="2:56" ht="22.5" customHeight="1">
      <c r="B10" s="127" t="s">
        <v>0</v>
      </c>
      <c r="C10" s="128" t="s">
        <v>36</v>
      </c>
      <c r="D10" s="128" t="s">
        <v>37</v>
      </c>
      <c r="E10" s="122" t="s">
        <v>38</v>
      </c>
      <c r="F10" s="122" t="s">
        <v>53</v>
      </c>
      <c r="G10" s="75" t="s">
        <v>39</v>
      </c>
      <c r="H10" s="139" t="s">
        <v>40</v>
      </c>
      <c r="I10" s="140"/>
      <c r="J10" s="121" t="s">
        <v>41</v>
      </c>
      <c r="K10" s="123" t="s">
        <v>67</v>
      </c>
      <c r="L10" s="124"/>
      <c r="M10" s="121" t="s">
        <v>42</v>
      </c>
      <c r="N10" s="76">
        <v>45383</v>
      </c>
      <c r="O10" s="76">
        <v>45384</v>
      </c>
      <c r="P10" s="76">
        <v>45385</v>
      </c>
      <c r="Q10" s="76">
        <v>45386</v>
      </c>
      <c r="R10" s="76">
        <v>45387</v>
      </c>
      <c r="S10" s="159">
        <v>45388</v>
      </c>
      <c r="T10" s="76">
        <v>45389</v>
      </c>
      <c r="U10" s="76">
        <v>45390</v>
      </c>
      <c r="V10" s="76">
        <v>45391</v>
      </c>
      <c r="W10" s="76">
        <v>45392</v>
      </c>
      <c r="X10" s="76">
        <v>45393</v>
      </c>
      <c r="Y10" s="76">
        <v>45394</v>
      </c>
      <c r="Z10" s="159">
        <v>45395</v>
      </c>
      <c r="AA10" s="76">
        <v>45396</v>
      </c>
      <c r="AB10" s="76">
        <v>45397</v>
      </c>
      <c r="AC10" s="76">
        <v>45398</v>
      </c>
      <c r="AD10" s="76">
        <v>45399</v>
      </c>
      <c r="AE10" s="76">
        <v>45400</v>
      </c>
      <c r="AF10" s="76">
        <v>45401</v>
      </c>
      <c r="AG10" s="159">
        <v>45402</v>
      </c>
      <c r="AH10" s="76">
        <v>45403</v>
      </c>
      <c r="AI10" s="76">
        <v>45404</v>
      </c>
      <c r="AJ10" s="76">
        <v>45405</v>
      </c>
      <c r="AK10" s="76">
        <v>45406</v>
      </c>
      <c r="AL10" s="76">
        <v>45407</v>
      </c>
      <c r="AM10" s="76">
        <v>45408</v>
      </c>
      <c r="AN10" s="159">
        <v>45409</v>
      </c>
      <c r="AO10" s="76">
        <v>45410</v>
      </c>
      <c r="AP10" s="76">
        <v>45411</v>
      </c>
      <c r="AQ10" s="76">
        <v>45412</v>
      </c>
      <c r="AR10" s="76"/>
      <c r="AS10" s="131"/>
      <c r="AT10" s="121"/>
      <c r="AU10" s="121"/>
      <c r="AV10" s="121"/>
      <c r="AW10" s="119"/>
      <c r="AX10" s="121" t="s">
        <v>65</v>
      </c>
      <c r="AY10" s="115" t="s">
        <v>44</v>
      </c>
      <c r="AZ10" s="116"/>
      <c r="BA10" s="117" t="s">
        <v>45</v>
      </c>
      <c r="BB10" s="115" t="s">
        <v>46</v>
      </c>
      <c r="BC10" s="116"/>
    </row>
    <row r="11" spans="2:56" ht="22.5" customHeight="1">
      <c r="B11" s="127"/>
      <c r="C11" s="129"/>
      <c r="D11" s="129"/>
      <c r="E11" s="129"/>
      <c r="F11" s="129"/>
      <c r="G11" s="77" t="s">
        <v>47</v>
      </c>
      <c r="H11" s="78" t="s">
        <v>48</v>
      </c>
      <c r="I11" s="78" t="s">
        <v>49</v>
      </c>
      <c r="J11" s="127"/>
      <c r="K11" s="125"/>
      <c r="L11" s="126"/>
      <c r="M11" s="127"/>
      <c r="N11" s="160" t="s">
        <v>103</v>
      </c>
      <c r="O11" s="160" t="s">
        <v>104</v>
      </c>
      <c r="P11" s="160" t="s">
        <v>105</v>
      </c>
      <c r="Q11" s="160" t="s">
        <v>106</v>
      </c>
      <c r="R11" s="160" t="s">
        <v>107</v>
      </c>
      <c r="S11" s="161" t="s">
        <v>108</v>
      </c>
      <c r="T11" s="160" t="s">
        <v>109</v>
      </c>
      <c r="U11" s="160" t="s">
        <v>103</v>
      </c>
      <c r="V11" s="160" t="s">
        <v>104</v>
      </c>
      <c r="W11" s="160" t="s">
        <v>105</v>
      </c>
      <c r="X11" s="160" t="s">
        <v>106</v>
      </c>
      <c r="Y11" s="160" t="s">
        <v>107</v>
      </c>
      <c r="Z11" s="161" t="s">
        <v>108</v>
      </c>
      <c r="AA11" s="160" t="s">
        <v>109</v>
      </c>
      <c r="AB11" s="160" t="s">
        <v>103</v>
      </c>
      <c r="AC11" s="160" t="s">
        <v>104</v>
      </c>
      <c r="AD11" s="160" t="s">
        <v>105</v>
      </c>
      <c r="AE11" s="160" t="s">
        <v>106</v>
      </c>
      <c r="AF11" s="160" t="s">
        <v>107</v>
      </c>
      <c r="AG11" s="161" t="s">
        <v>108</v>
      </c>
      <c r="AH11" s="160" t="s">
        <v>109</v>
      </c>
      <c r="AI11" s="160" t="s">
        <v>103</v>
      </c>
      <c r="AJ11" s="160" t="s">
        <v>104</v>
      </c>
      <c r="AK11" s="160" t="s">
        <v>105</v>
      </c>
      <c r="AL11" s="160" t="s">
        <v>106</v>
      </c>
      <c r="AM11" s="160" t="s">
        <v>107</v>
      </c>
      <c r="AN11" s="161" t="s">
        <v>108</v>
      </c>
      <c r="AO11" s="160" t="s">
        <v>109</v>
      </c>
      <c r="AP11" s="160" t="s">
        <v>103</v>
      </c>
      <c r="AQ11" s="160" t="s">
        <v>104</v>
      </c>
      <c r="AR11" s="94"/>
      <c r="AS11" s="129"/>
      <c r="AT11" s="121"/>
      <c r="AU11" s="121"/>
      <c r="AV11" s="121"/>
      <c r="AW11" s="120"/>
      <c r="AX11" s="121"/>
      <c r="AY11" s="79" t="s">
        <v>11</v>
      </c>
      <c r="AZ11" s="79" t="s">
        <v>20</v>
      </c>
      <c r="BA11" s="118"/>
      <c r="BB11" s="79" t="s">
        <v>50</v>
      </c>
      <c r="BC11" s="79" t="s">
        <v>52</v>
      </c>
    </row>
    <row r="12" spans="2:56" ht="22.5" customHeight="1">
      <c r="B12" s="102">
        <v>1</v>
      </c>
      <c r="C12" s="106" t="s">
        <v>73</v>
      </c>
      <c r="D12" s="106" t="s">
        <v>74</v>
      </c>
      <c r="E12" s="108" t="s">
        <v>75</v>
      </c>
      <c r="F12" s="108"/>
      <c r="G12" s="54" t="s">
        <v>88</v>
      </c>
      <c r="H12" s="80">
        <f>IF(G13="","",DATEDIF(G13,DATE($C$3,$C$4,2),"y"))</f>
        <v>4</v>
      </c>
      <c r="I12" s="80">
        <f>IF(G13="","",
IF($C$4&lt;4,IF(G13&gt;DATE($C$3-1,4,1),0,DATEDIF(G13,DATE($C$3-1,4,1),"y")),IF(G13&gt;DATE($C$3,4,1),0,DATEDIF(G13,DATE($C$3,4,1),"y"))))</f>
        <v>4</v>
      </c>
      <c r="J12" s="110" t="s">
        <v>32</v>
      </c>
      <c r="K12" s="111" t="s">
        <v>22</v>
      </c>
      <c r="L12" s="112"/>
      <c r="M12" s="81" t="s">
        <v>50</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9"/>
      <c r="AS12" s="82">
        <f>COUNTA(N12:AR12)</f>
        <v>0</v>
      </c>
      <c r="AT12" s="83" t="str">
        <f>IF(OR(E12="非課税",E12="生活保護"),"対象","対象外")</f>
        <v>対象外</v>
      </c>
      <c r="AU12" s="83" t="str">
        <f>IF(OR(F12="１００％減免",F12="５０％　減免",F12="２５％　減免"),"対象","対象外")</f>
        <v>対象外</v>
      </c>
      <c r="AV12" s="83" t="str">
        <f>IF(AND(OR(E12="非課税",E12="生活保護"),K12="あり"),"対象","対象外")</f>
        <v>対象外</v>
      </c>
      <c r="AW12" s="113">
        <f>SUM(BA12:BA13)-AV13-AT13-AU13</f>
        <v>20400</v>
      </c>
      <c r="AX12" s="83" t="str">
        <f>IF(AND(I12&gt;=3,I12&lt;=5,E12="その他",K12="あり"),"対象","対象外")</f>
        <v>対象</v>
      </c>
      <c r="AY12" s="84">
        <f t="shared" ref="AY12:AZ90" si="0">COUNTIFS($N12:$AR12,"&lt;&gt;"&amp;"",$N$9:$AR$9,AY$11)</f>
        <v>0</v>
      </c>
      <c r="AZ12" s="84">
        <f t="shared" si="0"/>
        <v>0</v>
      </c>
      <c r="BA12" s="85">
        <f>SUMIFS(単価表!$F:$F,単価表!$B:$B,E12,単価表!$C:$C,"平日",単価表!$D:$D,H13,単価表!$E:$E,"半日")*AY12+
SUMIFS(単価表!$F:$F,単価表!$B:$B,E12,単価表!$C:$C,"休日",単価表!$D:$D,H13,単価表!$E:$E,"半日")*AZ12</f>
        <v>0</v>
      </c>
      <c r="BB12" s="104">
        <f>AS12</f>
        <v>0</v>
      </c>
      <c r="BC12" s="104">
        <f>AS13</f>
        <v>17</v>
      </c>
    </row>
    <row r="13" spans="2:56" ht="22.5" customHeight="1">
      <c r="B13" s="102"/>
      <c r="C13" s="107"/>
      <c r="D13" s="107"/>
      <c r="E13" s="109"/>
      <c r="F13" s="109"/>
      <c r="G13" s="55">
        <v>43586</v>
      </c>
      <c r="H13" s="86" t="str">
        <f>IF(G13="","",IF(H12&gt;=3,"3歳以上",IF(H12&lt;3,"3歳未満","")))</f>
        <v>3歳以上</v>
      </c>
      <c r="I13" s="86" t="str">
        <f>IF(G13="","",IF(I12&gt;=3,"3歳以上",IF(I12&lt;3,"3歳未満","")))</f>
        <v>3歳以上</v>
      </c>
      <c r="J13" s="110"/>
      <c r="K13" s="87" t="s">
        <v>51</v>
      </c>
      <c r="L13" s="56" t="s">
        <v>94</v>
      </c>
      <c r="M13" s="88" t="s">
        <v>52</v>
      </c>
      <c r="N13" s="97"/>
      <c r="O13" s="97"/>
      <c r="P13" s="97"/>
      <c r="Q13" s="97"/>
      <c r="R13" s="97" t="s">
        <v>98</v>
      </c>
      <c r="S13" s="97" t="s">
        <v>98</v>
      </c>
      <c r="T13" s="97"/>
      <c r="U13" s="97" t="s">
        <v>98</v>
      </c>
      <c r="V13" s="97" t="s">
        <v>98</v>
      </c>
      <c r="W13" s="97" t="s">
        <v>98</v>
      </c>
      <c r="X13" s="97" t="s">
        <v>98</v>
      </c>
      <c r="Y13" s="97" t="s">
        <v>98</v>
      </c>
      <c r="Z13" s="97"/>
      <c r="AA13" s="97"/>
      <c r="AB13" s="97" t="s">
        <v>98</v>
      </c>
      <c r="AC13" s="97"/>
      <c r="AD13" s="97"/>
      <c r="AE13" s="97"/>
      <c r="AF13" s="97" t="s">
        <v>98</v>
      </c>
      <c r="AG13" s="97" t="s">
        <v>98</v>
      </c>
      <c r="AH13" s="97"/>
      <c r="AI13" s="97" t="s">
        <v>98</v>
      </c>
      <c r="AJ13" s="97" t="s">
        <v>98</v>
      </c>
      <c r="AK13" s="97" t="s">
        <v>98</v>
      </c>
      <c r="AL13" s="97" t="s">
        <v>98</v>
      </c>
      <c r="AM13" s="97" t="s">
        <v>98</v>
      </c>
      <c r="AN13" s="97" t="s">
        <v>98</v>
      </c>
      <c r="AO13" s="97"/>
      <c r="AP13" s="97"/>
      <c r="AQ13" s="97" t="s">
        <v>98</v>
      </c>
      <c r="AR13" s="100"/>
      <c r="AS13" s="89">
        <f t="shared" ref="AS13" si="1">COUNTA(N13:AR13)</f>
        <v>17</v>
      </c>
      <c r="AT13" s="90">
        <f>IF(AT12="対象",SUM(BA12:BA13)-AV13-AX13,0)</f>
        <v>0</v>
      </c>
      <c r="AU13" s="90">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0">
        <f>IF(AV12="対象",MIN(SUMIFS(単価表!M:M,単価表!J:J,E12,単価表!K:K,K12,単価表!L:L,I13),SUM(BA12:BA13)-AU13),0)</f>
        <v>0</v>
      </c>
      <c r="AW13" s="114"/>
      <c r="AX13" s="90">
        <f>IF(AX12="対象",MIN(SUMIFS(単価表!M:M,単価表!J:J,E12,単価表!K:K,K12,単価表!L:L,I13),SUM(BA12:BA13)-AU13),0)</f>
        <v>20400</v>
      </c>
      <c r="AY13" s="91">
        <f t="shared" si="0"/>
        <v>17</v>
      </c>
      <c r="AZ13" s="91">
        <f t="shared" si="0"/>
        <v>0</v>
      </c>
      <c r="BA13" s="92">
        <f>SUMIFS(単価表!$F:$F,単価表!$B:$B,E12,単価表!$C:$C,"平日",単価表!$D:$D,H13,単価表!$E:$E,"一日")*AY13+
SUMIFS(単価表!$F:$F,単価表!$B:$B,E12,単価表!$C:$C,"休日",単価表!$D:$D,H13,単価表!$E:$E,"一日")*AZ13</f>
        <v>20400</v>
      </c>
      <c r="BB13" s="105"/>
      <c r="BC13" s="105"/>
    </row>
    <row r="14" spans="2:56" ht="22.5" customHeight="1">
      <c r="B14" s="102">
        <v>2</v>
      </c>
      <c r="C14" s="106" t="s">
        <v>76</v>
      </c>
      <c r="D14" s="106" t="s">
        <v>77</v>
      </c>
      <c r="E14" s="108" t="s">
        <v>78</v>
      </c>
      <c r="F14" s="108"/>
      <c r="G14" s="54" t="s">
        <v>89</v>
      </c>
      <c r="H14" s="80">
        <f>IF(G15="","",DATEDIF(G15,DATE($C$3,$C$4,2),"y"))</f>
        <v>2</v>
      </c>
      <c r="I14" s="80">
        <f>IF(G15="","",
IF($C$4&lt;4,IF(G15&gt;DATE($C$3-1,4,1),0,DATEDIF(G15,DATE($C$3-1,4,1),"y")),IF(G15&gt;DATE($C$3,4,1),0,DATEDIF(G15,DATE($C$3,4,1),"y"))))</f>
        <v>2</v>
      </c>
      <c r="J14" s="110" t="s">
        <v>32</v>
      </c>
      <c r="K14" s="111" t="s">
        <v>22</v>
      </c>
      <c r="L14" s="112"/>
      <c r="M14" s="81" t="s">
        <v>50</v>
      </c>
      <c r="N14" s="95"/>
      <c r="O14" s="95"/>
      <c r="P14" s="95"/>
      <c r="Q14" s="95"/>
      <c r="R14" s="95"/>
      <c r="S14" s="95"/>
      <c r="T14" s="95"/>
      <c r="U14" s="95"/>
      <c r="V14" s="95"/>
      <c r="W14" s="95"/>
      <c r="X14" s="95"/>
      <c r="Y14" s="95" t="s">
        <v>98</v>
      </c>
      <c r="Z14" s="95"/>
      <c r="AA14" s="95"/>
      <c r="AB14" s="95"/>
      <c r="AC14" s="95"/>
      <c r="AD14" s="95"/>
      <c r="AE14" s="95"/>
      <c r="AF14" s="95"/>
      <c r="AG14" s="95"/>
      <c r="AH14" s="95"/>
      <c r="AI14" s="95"/>
      <c r="AJ14" s="95"/>
      <c r="AK14" s="95"/>
      <c r="AL14" s="95"/>
      <c r="AM14" s="95"/>
      <c r="AN14" s="95"/>
      <c r="AO14" s="95"/>
      <c r="AP14" s="95"/>
      <c r="AQ14" s="95"/>
      <c r="AR14" s="99"/>
      <c r="AS14" s="82">
        <f>COUNTA(N14:AR14)</f>
        <v>1</v>
      </c>
      <c r="AT14" s="83" t="str">
        <f>IF(OR(E14="非課税",E14="生活保護"),"対象","対象外")</f>
        <v>対象</v>
      </c>
      <c r="AU14" s="83" t="str">
        <f>IF(OR(F14="１００％減免",F14="５０％　減免",F14="２５％　減免"),"対象","対象外")</f>
        <v>対象外</v>
      </c>
      <c r="AV14" s="83" t="str">
        <f>IF(AND(OR(E14="非課税",E14="生活保護"),K14="あり"),"対象","対象外")</f>
        <v>対象</v>
      </c>
      <c r="AW14" s="113">
        <f>SUM(BA14:BA15)-AV15-AT15-AU15</f>
        <v>0</v>
      </c>
      <c r="AX14" s="83" t="str">
        <f>IF(AND(I14&gt;=3,I14&lt;=5,E14="その他",K14="あり"),"対象","対象外")</f>
        <v>対象外</v>
      </c>
      <c r="AY14" s="84">
        <f t="shared" si="0"/>
        <v>1</v>
      </c>
      <c r="AZ14" s="84">
        <f t="shared" si="0"/>
        <v>0</v>
      </c>
      <c r="BA14" s="85">
        <f>SUMIFS(単価表!$F:$F,単価表!$B:$B,E14,単価表!$C:$C,"平日",単価表!$D:$D,H15,単価表!$E:$E,"半日")*AY14+
SUMIFS(単価表!$F:$F,単価表!$B:$B,E14,単価表!$C:$C,"休日",単価表!$D:$D,H15,単価表!$E:$E,"半日")*AZ14</f>
        <v>1200</v>
      </c>
      <c r="BB14" s="104">
        <f>AS14</f>
        <v>1</v>
      </c>
      <c r="BC14" s="104">
        <f>AS15</f>
        <v>16</v>
      </c>
    </row>
    <row r="15" spans="2:56" ht="22.5" customHeight="1">
      <c r="B15" s="102"/>
      <c r="C15" s="107"/>
      <c r="D15" s="107"/>
      <c r="E15" s="109"/>
      <c r="F15" s="109"/>
      <c r="G15" s="55">
        <v>44349</v>
      </c>
      <c r="H15" s="86" t="str">
        <f>IF(G15="","",IF(H14&gt;=3,"3歳以上",IF(H14&lt;3,"3歳未満","")))</f>
        <v>3歳未満</v>
      </c>
      <c r="I15" s="86" t="str">
        <f>IF(G15="","",IF(I14&gt;=3,"3歳以上",IF(I14&lt;3,"3歳未満","")))</f>
        <v>3歳未満</v>
      </c>
      <c r="J15" s="110"/>
      <c r="K15" s="87" t="s">
        <v>51</v>
      </c>
      <c r="L15" s="56" t="s">
        <v>95</v>
      </c>
      <c r="M15" s="88" t="s">
        <v>52</v>
      </c>
      <c r="N15" s="97"/>
      <c r="O15" s="97"/>
      <c r="P15" s="97"/>
      <c r="Q15" s="97"/>
      <c r="R15" s="97" t="s">
        <v>98</v>
      </c>
      <c r="S15" s="97" t="s">
        <v>98</v>
      </c>
      <c r="T15" s="97"/>
      <c r="U15" s="97" t="s">
        <v>98</v>
      </c>
      <c r="V15" s="97" t="s">
        <v>98</v>
      </c>
      <c r="W15" s="97" t="s">
        <v>98</v>
      </c>
      <c r="X15" s="97"/>
      <c r="Y15" s="97"/>
      <c r="Z15" s="97" t="s">
        <v>98</v>
      </c>
      <c r="AA15" s="97"/>
      <c r="AB15" s="97" t="s">
        <v>98</v>
      </c>
      <c r="AC15" s="97"/>
      <c r="AD15" s="97"/>
      <c r="AE15" s="97"/>
      <c r="AF15" s="97" t="s">
        <v>98</v>
      </c>
      <c r="AG15" s="97" t="s">
        <v>98</v>
      </c>
      <c r="AH15" s="97"/>
      <c r="AI15" s="97" t="s">
        <v>98</v>
      </c>
      <c r="AJ15" s="97" t="s">
        <v>98</v>
      </c>
      <c r="AK15" s="97" t="s">
        <v>98</v>
      </c>
      <c r="AL15" s="97" t="s">
        <v>98</v>
      </c>
      <c r="AM15" s="97" t="s">
        <v>98</v>
      </c>
      <c r="AN15" s="97" t="s">
        <v>98</v>
      </c>
      <c r="AO15" s="97"/>
      <c r="AP15" s="97"/>
      <c r="AQ15" s="97" t="s">
        <v>98</v>
      </c>
      <c r="AR15" s="100"/>
      <c r="AS15" s="89">
        <f t="shared" ref="AS15" si="2">COUNTA(N15:AR15)</f>
        <v>16</v>
      </c>
      <c r="AT15" s="90">
        <f>IF(AT14="対象",SUM(BA14:BA15)-AV15-AX15,0)</f>
        <v>0</v>
      </c>
      <c r="AU15" s="90">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0">
        <f>IF(AV14="対象",MIN(SUMIFS(単価表!M:M,単価表!J:J,E14,単価表!K:K,K14,単価表!L:L,I15),SUM(BA14:BA15)-AU15),0)</f>
        <v>39600</v>
      </c>
      <c r="AW15" s="114"/>
      <c r="AX15" s="90">
        <f>IF(AX14="対象",MIN(SUMIFS(単価表!M:M,単価表!J:J,E14,単価表!K:K,K14,単価表!L:L,I15),SUM(BA14:BA15)-AU15),0)</f>
        <v>0</v>
      </c>
      <c r="AY15" s="91">
        <f t="shared" si="0"/>
        <v>16</v>
      </c>
      <c r="AZ15" s="91">
        <f t="shared" si="0"/>
        <v>0</v>
      </c>
      <c r="BA15" s="92">
        <f>SUMIFS(単価表!$F:$F,単価表!$B:$B,E14,単価表!$C:$C,"平日",単価表!$D:$D,H15,単価表!$E:$E,"一日")*AY15+
SUMIFS(単価表!$F:$F,単価表!$B:$B,E14,単価表!$C:$C,"休日",単価表!$D:$D,H15,単価表!$E:$E,"一日")*AZ15</f>
        <v>38400</v>
      </c>
      <c r="BB15" s="105"/>
      <c r="BC15" s="105"/>
    </row>
    <row r="16" spans="2:56" ht="22.5" customHeight="1">
      <c r="B16" s="102">
        <v>3</v>
      </c>
      <c r="C16" s="106" t="s">
        <v>79</v>
      </c>
      <c r="D16" s="106" t="s">
        <v>80</v>
      </c>
      <c r="E16" s="108" t="s">
        <v>75</v>
      </c>
      <c r="F16" s="108"/>
      <c r="G16" s="54" t="s">
        <v>90</v>
      </c>
      <c r="H16" s="80">
        <f>IF(G17="","",DATEDIF(G17,DATE($C$3,$C$4,2),"y"))</f>
        <v>0</v>
      </c>
      <c r="I16" s="80">
        <f>IF(G17="","",
IF($C$4&lt;4,IF(G17&gt;DATE($C$3-1,4,1),0,DATEDIF(G17,DATE($C$3-1,4,1),"y")),IF(G17&gt;DATE($C$3,4,1),0,DATEDIF(G17,DATE($C$3,4,1),"y"))))</f>
        <v>0</v>
      </c>
      <c r="J16" s="110" t="s">
        <v>32</v>
      </c>
      <c r="K16" s="111" t="s">
        <v>23</v>
      </c>
      <c r="L16" s="112"/>
      <c r="M16" s="81" t="s">
        <v>50</v>
      </c>
      <c r="N16" s="95"/>
      <c r="O16" s="95"/>
      <c r="P16" s="95"/>
      <c r="Q16" s="95"/>
      <c r="R16" s="95"/>
      <c r="S16" s="95"/>
      <c r="T16" s="95"/>
      <c r="U16" s="95"/>
      <c r="V16" s="95"/>
      <c r="W16" s="95"/>
      <c r="X16" s="95"/>
      <c r="Y16" s="95" t="s">
        <v>98</v>
      </c>
      <c r="Z16" s="95"/>
      <c r="AA16" s="95"/>
      <c r="AB16" s="95"/>
      <c r="AC16" s="95"/>
      <c r="AD16" s="95"/>
      <c r="AE16" s="95"/>
      <c r="AF16" s="95"/>
      <c r="AG16" s="95"/>
      <c r="AH16" s="95"/>
      <c r="AI16" s="95"/>
      <c r="AJ16" s="95"/>
      <c r="AK16" s="95"/>
      <c r="AL16" s="95"/>
      <c r="AM16" s="95"/>
      <c r="AN16" s="95"/>
      <c r="AO16" s="95"/>
      <c r="AP16" s="95"/>
      <c r="AQ16" s="95"/>
      <c r="AR16" s="99"/>
      <c r="AS16" s="82">
        <f>COUNTA(N16:AR16)</f>
        <v>1</v>
      </c>
      <c r="AT16" s="83" t="str">
        <f>IF(OR(E16="非課税",E16="生活保護"),"対象","対象外")</f>
        <v>対象外</v>
      </c>
      <c r="AU16" s="83" t="str">
        <f>IF(OR(F16="１００％減免",F16="５０％　減免",F16="２５％　減免"),"対象","対象外")</f>
        <v>対象外</v>
      </c>
      <c r="AV16" s="83" t="str">
        <f>IF(AND(OR(E16="非課税",E16="生活保護"),K16="あり"),"対象","対象外")</f>
        <v>対象外</v>
      </c>
      <c r="AW16" s="113">
        <f>SUM(BA16:BA17)-AV17-AT17-AU17</f>
        <v>39600</v>
      </c>
      <c r="AX16" s="83" t="str">
        <f>IF(AND(I16&gt;=3,I16&lt;=5,E16="その他",K16="あり"),"対象","対象外")</f>
        <v>対象外</v>
      </c>
      <c r="AY16" s="84">
        <f t="shared" si="0"/>
        <v>1</v>
      </c>
      <c r="AZ16" s="84">
        <f t="shared" si="0"/>
        <v>0</v>
      </c>
      <c r="BA16" s="85">
        <f>SUMIFS(単価表!$F:$F,単価表!$B:$B,E16,単価表!$C:$C,"平日",単価表!$D:$D,H17,単価表!$E:$E,"半日")*AY16+
SUMIFS(単価表!$F:$F,単価表!$B:$B,E16,単価表!$C:$C,"休日",単価表!$D:$D,H17,単価表!$E:$E,"半日")*AZ16</f>
        <v>1200</v>
      </c>
      <c r="BB16" s="104">
        <f>AS16</f>
        <v>1</v>
      </c>
      <c r="BC16" s="104">
        <f>AS17</f>
        <v>16</v>
      </c>
    </row>
    <row r="17" spans="2:55" ht="22.5" customHeight="1">
      <c r="B17" s="102"/>
      <c r="C17" s="107"/>
      <c r="D17" s="107"/>
      <c r="E17" s="109"/>
      <c r="F17" s="109"/>
      <c r="G17" s="55">
        <v>45110</v>
      </c>
      <c r="H17" s="86" t="str">
        <f>IF(G17="","",IF(H16&gt;=3,"3歳以上",IF(H16&lt;3,"3歳未満","")))</f>
        <v>3歳未満</v>
      </c>
      <c r="I17" s="86" t="str">
        <f>IF(G17="","",IF(I16&gt;=3,"3歳以上",IF(I16&lt;3,"3歳未満","")))</f>
        <v>3歳未満</v>
      </c>
      <c r="J17" s="110"/>
      <c r="K17" s="87" t="s">
        <v>51</v>
      </c>
      <c r="L17" s="56"/>
      <c r="M17" s="88" t="s">
        <v>52</v>
      </c>
      <c r="N17" s="97"/>
      <c r="O17" s="97"/>
      <c r="P17" s="97"/>
      <c r="Q17" s="97"/>
      <c r="R17" s="97" t="s">
        <v>98</v>
      </c>
      <c r="S17" s="97" t="s">
        <v>98</v>
      </c>
      <c r="T17" s="97"/>
      <c r="U17" s="97" t="s">
        <v>98</v>
      </c>
      <c r="V17" s="97" t="s">
        <v>98</v>
      </c>
      <c r="W17" s="97" t="s">
        <v>98</v>
      </c>
      <c r="X17" s="97"/>
      <c r="Y17" s="97"/>
      <c r="Z17" s="97" t="s">
        <v>98</v>
      </c>
      <c r="AA17" s="97"/>
      <c r="AB17" s="97" t="s">
        <v>98</v>
      </c>
      <c r="AC17" s="97"/>
      <c r="AD17" s="97"/>
      <c r="AE17" s="97"/>
      <c r="AF17" s="97" t="s">
        <v>98</v>
      </c>
      <c r="AG17" s="97" t="s">
        <v>98</v>
      </c>
      <c r="AH17" s="97"/>
      <c r="AI17" s="97" t="s">
        <v>98</v>
      </c>
      <c r="AJ17" s="97" t="s">
        <v>98</v>
      </c>
      <c r="AK17" s="97" t="s">
        <v>98</v>
      </c>
      <c r="AL17" s="97" t="s">
        <v>98</v>
      </c>
      <c r="AM17" s="97" t="s">
        <v>98</v>
      </c>
      <c r="AN17" s="97" t="s">
        <v>98</v>
      </c>
      <c r="AO17" s="97"/>
      <c r="AP17" s="97"/>
      <c r="AQ17" s="97" t="s">
        <v>98</v>
      </c>
      <c r="AR17" s="100"/>
      <c r="AS17" s="89">
        <f t="shared" ref="AS17" si="3">COUNTA(N17:AR17)</f>
        <v>16</v>
      </c>
      <c r="AT17" s="90">
        <f>IF(AT16="対象",SUM(BA16:BA17)-AV17-AX17,0)</f>
        <v>0</v>
      </c>
      <c r="AU17" s="90">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0">
        <f>IF(AV16="対象",MIN(SUMIFS(単価表!M:M,単価表!J:J,E16,単価表!K:K,K16,単価表!L:L,I17),SUM(BA16:BA17)-AU17),0)</f>
        <v>0</v>
      </c>
      <c r="AW17" s="114"/>
      <c r="AX17" s="90">
        <f>IF(AX16="対象",MIN(SUMIFS(単価表!M:M,単価表!J:J,E16,単価表!K:K,K16,単価表!L:L,I17),SUM(BA16:BA17)-AU17),0)</f>
        <v>0</v>
      </c>
      <c r="AY17" s="91">
        <f t="shared" si="0"/>
        <v>16</v>
      </c>
      <c r="AZ17" s="91">
        <f t="shared" si="0"/>
        <v>0</v>
      </c>
      <c r="BA17" s="92">
        <f>SUMIFS(単価表!$F:$F,単価表!$B:$B,E16,単価表!$C:$C,"平日",単価表!$D:$D,H17,単価表!$E:$E,"一日")*AY17+
SUMIFS(単価表!$F:$F,単価表!$B:$B,E16,単価表!$C:$C,"休日",単価表!$D:$D,H17,単価表!$E:$E,"一日")*AZ17</f>
        <v>38400</v>
      </c>
      <c r="BB17" s="105"/>
      <c r="BC17" s="105"/>
    </row>
    <row r="18" spans="2:55" ht="22.5" customHeight="1">
      <c r="B18" s="102">
        <v>4</v>
      </c>
      <c r="C18" s="106" t="s">
        <v>81</v>
      </c>
      <c r="D18" s="106" t="s">
        <v>82</v>
      </c>
      <c r="E18" s="108" t="s">
        <v>83</v>
      </c>
      <c r="F18" s="108"/>
      <c r="G18" s="54" t="s">
        <v>91</v>
      </c>
      <c r="H18" s="80">
        <f>IF(G19="","",DATEDIF(G19,DATE($C$3,$C$4,2),"y"))</f>
        <v>2</v>
      </c>
      <c r="I18" s="80">
        <f>IF(G19="","",
IF($C$4&lt;4,IF(G19&gt;DATE($C$3-1,4,1),0,DATEDIF(G19,DATE($C$3-1,4,1),"y")),IF(G19&gt;DATE($C$3,4,1),0,DATEDIF(G19,DATE($C$3,4,1),"y"))))</f>
        <v>2</v>
      </c>
      <c r="J18" s="110" t="s">
        <v>32</v>
      </c>
      <c r="K18" s="111" t="s">
        <v>22</v>
      </c>
      <c r="L18" s="112"/>
      <c r="M18" s="81" t="s">
        <v>50</v>
      </c>
      <c r="N18" s="95"/>
      <c r="O18" s="95"/>
      <c r="P18" s="95"/>
      <c r="Q18" s="95" t="s">
        <v>98</v>
      </c>
      <c r="R18" s="95"/>
      <c r="S18" s="95" t="s">
        <v>98</v>
      </c>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9"/>
      <c r="AS18" s="82">
        <f>COUNTA(N18:AR18)</f>
        <v>2</v>
      </c>
      <c r="AT18" s="83" t="str">
        <f>IF(OR(E18="非課税",E18="生活保護"),"対象","対象外")</f>
        <v>対象</v>
      </c>
      <c r="AU18" s="83" t="str">
        <f>IF(OR(F18="１００％減免",F18="５０％　減免",F18="２５％　減免"),"対象","対象外")</f>
        <v>対象外</v>
      </c>
      <c r="AV18" s="83" t="str">
        <f>IF(AND(OR(E18="非課税",E18="生活保護"),K18="あり"),"対象","対象外")</f>
        <v>対象</v>
      </c>
      <c r="AW18" s="113">
        <f>SUM(BA18:BA19)-AV19-AT19-AU19</f>
        <v>0</v>
      </c>
      <c r="AX18" s="83" t="str">
        <f>IF(AND(I18&gt;=3,I18&lt;=5,E18="その他",K18="あり"),"対象","対象外")</f>
        <v>対象外</v>
      </c>
      <c r="AY18" s="84">
        <f t="shared" si="0"/>
        <v>2</v>
      </c>
      <c r="AZ18" s="84">
        <f t="shared" si="0"/>
        <v>0</v>
      </c>
      <c r="BA18" s="85">
        <f>SUMIFS(単価表!$F:$F,単価表!$B:$B,E18,単価表!$C:$C,"平日",単価表!$D:$D,H19,単価表!$E:$E,"半日")*AY18+
SUMIFS(単価表!$F:$F,単価表!$B:$B,E18,単価表!$C:$C,"休日",単価表!$D:$D,H19,単価表!$E:$E,"半日")*AZ18</f>
        <v>2400</v>
      </c>
      <c r="BB18" s="104">
        <f>AS18</f>
        <v>2</v>
      </c>
      <c r="BC18" s="104">
        <f>AS19</f>
        <v>15</v>
      </c>
    </row>
    <row r="19" spans="2:55" ht="22.5" customHeight="1">
      <c r="B19" s="102"/>
      <c r="C19" s="107"/>
      <c r="D19" s="107"/>
      <c r="E19" s="109"/>
      <c r="F19" s="109"/>
      <c r="G19" s="55">
        <v>44412</v>
      </c>
      <c r="H19" s="86" t="str">
        <f>IF(G19="","",IF(H18&gt;=3,"3歳以上",IF(H18&lt;3,"3歳未満","")))</f>
        <v>3歳未満</v>
      </c>
      <c r="I19" s="86" t="str">
        <f>IF(G19="","",IF(I18&gt;=3,"3歳以上",IF(I18&lt;3,"3歳未満","")))</f>
        <v>3歳未満</v>
      </c>
      <c r="J19" s="110"/>
      <c r="K19" s="87" t="s">
        <v>51</v>
      </c>
      <c r="L19" s="56" t="s">
        <v>96</v>
      </c>
      <c r="M19" s="88" t="s">
        <v>52</v>
      </c>
      <c r="N19" s="97"/>
      <c r="O19" s="97"/>
      <c r="P19" s="97"/>
      <c r="Q19" s="97"/>
      <c r="R19" s="97" t="s">
        <v>98</v>
      </c>
      <c r="S19" s="97"/>
      <c r="T19" s="97"/>
      <c r="U19" s="97" t="s">
        <v>99</v>
      </c>
      <c r="V19" s="97" t="s">
        <v>98</v>
      </c>
      <c r="W19" s="97" t="s">
        <v>99</v>
      </c>
      <c r="X19" s="97"/>
      <c r="Y19" s="97" t="s">
        <v>99</v>
      </c>
      <c r="Z19" s="97" t="s">
        <v>98</v>
      </c>
      <c r="AA19" s="97"/>
      <c r="AB19" s="97" t="s">
        <v>99</v>
      </c>
      <c r="AC19" s="97"/>
      <c r="AD19" s="97"/>
      <c r="AE19" s="97"/>
      <c r="AF19" s="97" t="s">
        <v>98</v>
      </c>
      <c r="AG19" s="97" t="s">
        <v>98</v>
      </c>
      <c r="AH19" s="97"/>
      <c r="AI19" s="97" t="s">
        <v>98</v>
      </c>
      <c r="AJ19" s="97" t="s">
        <v>98</v>
      </c>
      <c r="AK19" s="97" t="s">
        <v>98</v>
      </c>
      <c r="AL19" s="97" t="s">
        <v>98</v>
      </c>
      <c r="AM19" s="97"/>
      <c r="AN19" s="97" t="s">
        <v>98</v>
      </c>
      <c r="AO19" s="97"/>
      <c r="AP19" s="97"/>
      <c r="AQ19" s="97" t="s">
        <v>98</v>
      </c>
      <c r="AR19" s="100"/>
      <c r="AS19" s="89">
        <f t="shared" ref="AS19" si="4">COUNTA(N19:AR19)</f>
        <v>15</v>
      </c>
      <c r="AT19" s="90">
        <f>IF(AT18="対象",SUM(BA18:BA19)-AV19-AX19,0)</f>
        <v>0</v>
      </c>
      <c r="AU19" s="90">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0">
        <f>IF(AV18="対象",MIN(SUMIFS(単価表!M:M,単価表!J:J,E18,単価表!K:K,K18,単価表!L:L,I19),SUM(BA18:BA19)-AU19),0)</f>
        <v>38400</v>
      </c>
      <c r="AW19" s="114"/>
      <c r="AX19" s="90">
        <f>IF(AX18="対象",MIN(SUMIFS(単価表!M:M,単価表!J:J,E18,単価表!K:K,K18,単価表!L:L,I19),SUM(BA18:BA19)-AU19),0)</f>
        <v>0</v>
      </c>
      <c r="AY19" s="91">
        <f t="shared" si="0"/>
        <v>15</v>
      </c>
      <c r="AZ19" s="91">
        <f t="shared" si="0"/>
        <v>0</v>
      </c>
      <c r="BA19" s="92">
        <f>SUMIFS(単価表!$F:$F,単価表!$B:$B,E18,単価表!$C:$C,"平日",単価表!$D:$D,H19,単価表!$E:$E,"一日")*AY19+
SUMIFS(単価表!$F:$F,単価表!$B:$B,E18,単価表!$C:$C,"休日",単価表!$D:$D,H19,単価表!$E:$E,"一日")*AZ19</f>
        <v>36000</v>
      </c>
      <c r="BB19" s="105"/>
      <c r="BC19" s="105"/>
    </row>
    <row r="20" spans="2:55" ht="22.5" customHeight="1">
      <c r="B20" s="102">
        <v>5</v>
      </c>
      <c r="C20" s="106" t="s">
        <v>84</v>
      </c>
      <c r="D20" s="106" t="s">
        <v>85</v>
      </c>
      <c r="E20" s="108" t="s">
        <v>75</v>
      </c>
      <c r="F20" s="108"/>
      <c r="G20" s="54" t="s">
        <v>92</v>
      </c>
      <c r="H20" s="80">
        <f>IF(G21="","",DATEDIF(G21,DATE($C$3,$C$4,2),"y"))</f>
        <v>5</v>
      </c>
      <c r="I20" s="80">
        <f>IF(G21="","",
IF($C$4&lt;4,IF(G21&gt;DATE($C$3-1,4,1),0,DATEDIF(G21,DATE($C$3-1,4,1),"y")),IF(G21&gt;DATE($C$3,4,1),0,DATEDIF(G21,DATE($C$3,4,1),"y"))))</f>
        <v>5</v>
      </c>
      <c r="J20" s="110" t="s">
        <v>32</v>
      </c>
      <c r="K20" s="111" t="s">
        <v>23</v>
      </c>
      <c r="L20" s="112"/>
      <c r="M20" s="81" t="s">
        <v>50</v>
      </c>
      <c r="N20" s="95"/>
      <c r="O20" s="95"/>
      <c r="P20" s="95"/>
      <c r="Q20" s="95"/>
      <c r="R20" s="95"/>
      <c r="S20" s="95"/>
      <c r="T20" s="95"/>
      <c r="U20" s="95"/>
      <c r="V20" s="95"/>
      <c r="W20" s="95"/>
      <c r="X20" s="95"/>
      <c r="Y20" s="95" t="s">
        <v>98</v>
      </c>
      <c r="Z20" s="95"/>
      <c r="AA20" s="95"/>
      <c r="AB20" s="95"/>
      <c r="AC20" s="95"/>
      <c r="AD20" s="95"/>
      <c r="AE20" s="95"/>
      <c r="AF20" s="95"/>
      <c r="AG20" s="95"/>
      <c r="AH20" s="95"/>
      <c r="AI20" s="95"/>
      <c r="AJ20" s="95"/>
      <c r="AK20" s="95"/>
      <c r="AL20" s="95"/>
      <c r="AM20" s="95"/>
      <c r="AN20" s="95"/>
      <c r="AO20" s="95"/>
      <c r="AP20" s="95"/>
      <c r="AQ20" s="95"/>
      <c r="AR20" s="99"/>
      <c r="AS20" s="82">
        <f>COUNTA(N20:AR20)</f>
        <v>1</v>
      </c>
      <c r="AT20" s="83" t="str">
        <f>IF(OR(E20="非課税",E20="生活保護"),"対象","対象外")</f>
        <v>対象外</v>
      </c>
      <c r="AU20" s="83" t="str">
        <f>IF(OR(F20="１００％減免",F20="５０％　減免",F20="２５％　減免"),"対象","対象外")</f>
        <v>対象外</v>
      </c>
      <c r="AV20" s="83" t="str">
        <f>IF(AND(OR(E20="非課税",E20="生活保護"),K20="あり"),"対象","対象外")</f>
        <v>対象外</v>
      </c>
      <c r="AW20" s="113">
        <f>SUM(BA20:BA21)-AV21-AT21-AU21</f>
        <v>19800</v>
      </c>
      <c r="AX20" s="83" t="str">
        <f>IF(AND(I20&gt;=3,I20&lt;=5,E20="その他",K20="あり"),"対象","対象外")</f>
        <v>対象外</v>
      </c>
      <c r="AY20" s="84">
        <f t="shared" si="0"/>
        <v>1</v>
      </c>
      <c r="AZ20" s="84">
        <f t="shared" si="0"/>
        <v>0</v>
      </c>
      <c r="BA20" s="85">
        <f>SUMIFS(単価表!$F:$F,単価表!$B:$B,E20,単価表!$C:$C,"平日",単価表!$D:$D,H21,単価表!$E:$E,"半日")*AY20+
SUMIFS(単価表!$F:$F,単価表!$B:$B,E20,単価表!$C:$C,"休日",単価表!$D:$D,H21,単価表!$E:$E,"半日")*AZ20</f>
        <v>600</v>
      </c>
      <c r="BB20" s="104">
        <f>AS20</f>
        <v>1</v>
      </c>
      <c r="BC20" s="104">
        <f>AS21</f>
        <v>16</v>
      </c>
    </row>
    <row r="21" spans="2:55" ht="22.5" customHeight="1">
      <c r="B21" s="102"/>
      <c r="C21" s="107"/>
      <c r="D21" s="107"/>
      <c r="E21" s="109"/>
      <c r="F21" s="109"/>
      <c r="G21" s="55">
        <v>43348</v>
      </c>
      <c r="H21" s="86" t="str">
        <f>IF(G21="","",IF(H20&gt;=3,"3歳以上",IF(H20&lt;3,"3歳未満","")))</f>
        <v>3歳以上</v>
      </c>
      <c r="I21" s="86" t="str">
        <f>IF(G21="","",IF(I20&gt;=3,"3歳以上",IF(I20&lt;3,"3歳未満","")))</f>
        <v>3歳以上</v>
      </c>
      <c r="J21" s="110"/>
      <c r="K21" s="87" t="s">
        <v>51</v>
      </c>
      <c r="L21" s="56"/>
      <c r="M21" s="88" t="s">
        <v>52</v>
      </c>
      <c r="N21" s="97"/>
      <c r="O21" s="97"/>
      <c r="P21" s="97"/>
      <c r="Q21" s="97"/>
      <c r="R21" s="97" t="s">
        <v>98</v>
      </c>
      <c r="S21" s="97" t="s">
        <v>99</v>
      </c>
      <c r="T21" s="97"/>
      <c r="U21" s="97" t="s">
        <v>99</v>
      </c>
      <c r="V21" s="97" t="s">
        <v>99</v>
      </c>
      <c r="W21" s="97" t="s">
        <v>99</v>
      </c>
      <c r="X21" s="97"/>
      <c r="Y21" s="97"/>
      <c r="Z21" s="97" t="s">
        <v>98</v>
      </c>
      <c r="AA21" s="97"/>
      <c r="AB21" s="97" t="s">
        <v>99</v>
      </c>
      <c r="AC21" s="97"/>
      <c r="AD21" s="97"/>
      <c r="AE21" s="97"/>
      <c r="AF21" s="97" t="s">
        <v>99</v>
      </c>
      <c r="AG21" s="97" t="s">
        <v>98</v>
      </c>
      <c r="AH21" s="97"/>
      <c r="AI21" s="97" t="s">
        <v>98</v>
      </c>
      <c r="AJ21" s="97" t="s">
        <v>99</v>
      </c>
      <c r="AK21" s="97" t="s">
        <v>99</v>
      </c>
      <c r="AL21" s="97" t="s">
        <v>99</v>
      </c>
      <c r="AM21" s="97" t="s">
        <v>98</v>
      </c>
      <c r="AN21" s="97" t="s">
        <v>98</v>
      </c>
      <c r="AO21" s="97"/>
      <c r="AP21" s="97"/>
      <c r="AQ21" s="97" t="s">
        <v>99</v>
      </c>
      <c r="AR21" s="101"/>
      <c r="AS21" s="89">
        <f t="shared" ref="AS21" si="5">COUNTA(N21:AR21)</f>
        <v>16</v>
      </c>
      <c r="AT21" s="90">
        <f>IF(AT20="対象",SUM(BA20:BA21)-AV21-AX21,0)</f>
        <v>0</v>
      </c>
      <c r="AU21" s="90">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0">
        <f>IF(AV20="対象",MIN(SUMIFS(単価表!M:M,単価表!J:J,E20,単価表!K:K,K20,単価表!L:L,I21),SUM(BA20:BA21)-AU21),0)</f>
        <v>0</v>
      </c>
      <c r="AW21" s="114"/>
      <c r="AX21" s="90">
        <f>IF(AX20="対象",MIN(SUMIFS(単価表!M:M,単価表!J:J,E20,単価表!K:K,K20,単価表!L:L,I21),SUM(BA20:BA21)-AU21),0)</f>
        <v>0</v>
      </c>
      <c r="AY21" s="91">
        <f t="shared" si="0"/>
        <v>16</v>
      </c>
      <c r="AZ21" s="91">
        <f t="shared" si="0"/>
        <v>0</v>
      </c>
      <c r="BA21" s="92">
        <f>SUMIFS(単価表!$F:$F,単価表!$B:$B,E20,単価表!$C:$C,"平日",単価表!$D:$D,H21,単価表!$E:$E,"一日")*AY21+
SUMIFS(単価表!$F:$F,単価表!$B:$B,E20,単価表!$C:$C,"休日",単価表!$D:$D,H21,単価表!$E:$E,"一日")*AZ21</f>
        <v>19200</v>
      </c>
      <c r="BB21" s="105"/>
      <c r="BC21" s="105"/>
    </row>
    <row r="22" spans="2:55" ht="22.5" customHeight="1">
      <c r="B22" s="102">
        <v>6</v>
      </c>
      <c r="C22" s="106" t="s">
        <v>86</v>
      </c>
      <c r="D22" s="106" t="s">
        <v>87</v>
      </c>
      <c r="E22" s="108" t="s">
        <v>75</v>
      </c>
      <c r="F22" s="108"/>
      <c r="G22" s="54" t="s">
        <v>93</v>
      </c>
      <c r="H22" s="80">
        <f>IF(G23="","",DATEDIF(G23,DATE($C$3,$C$4,2),"y"))</f>
        <v>4</v>
      </c>
      <c r="I22" s="80">
        <f>IF(G23="","",
IF($C$4&lt;4,IF(G23&gt;DATE($C$3-1,4,1),0,DATEDIF(G23,DATE($C$3-1,4,1),"y")),IF(G23&gt;DATE($C$3,4,1),0,DATEDIF(G23,DATE($C$3,4,1),"y"))))</f>
        <v>4</v>
      </c>
      <c r="J22" s="110" t="s">
        <v>26</v>
      </c>
      <c r="K22" s="111" t="s">
        <v>23</v>
      </c>
      <c r="L22" s="112"/>
      <c r="M22" s="81" t="s">
        <v>50</v>
      </c>
      <c r="N22" s="95"/>
      <c r="O22" s="95"/>
      <c r="P22" s="95"/>
      <c r="Q22" s="95"/>
      <c r="R22" s="95"/>
      <c r="S22" s="95" t="s">
        <v>98</v>
      </c>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9"/>
      <c r="AS22" s="82">
        <f>COUNTA(N22:AR22)</f>
        <v>1</v>
      </c>
      <c r="AT22" s="83" t="str">
        <f>IF(OR(E22="非課税",E22="生活保護"),"対象","対象外")</f>
        <v>対象外</v>
      </c>
      <c r="AU22" s="83" t="str">
        <f>IF(OR(F22="１００％減免",F22="５０％　減免",F22="２５％　減免"),"対象","対象外")</f>
        <v>対象外</v>
      </c>
      <c r="AV22" s="83" t="str">
        <f>IF(AND(OR(E22="非課税",E22="生活保護"),K22="あり"),"対象","対象外")</f>
        <v>対象外</v>
      </c>
      <c r="AW22" s="113">
        <f>SUM(BA22:BA23)-AV23-AT23-AU23</f>
        <v>5400</v>
      </c>
      <c r="AX22" s="83" t="str">
        <f>IF(AND(I22&gt;=3,I22&lt;=5,E22="その他",K22="あり"),"対象","対象外")</f>
        <v>対象外</v>
      </c>
      <c r="AY22" s="84">
        <f t="shared" si="0"/>
        <v>1</v>
      </c>
      <c r="AZ22" s="84">
        <f t="shared" si="0"/>
        <v>0</v>
      </c>
      <c r="BA22" s="85">
        <f>SUMIFS(単価表!$F:$F,単価表!$B:$B,E22,単価表!$C:$C,"平日",単価表!$D:$D,H23,単価表!$E:$E,"半日")*AY22+
SUMIFS(単価表!$F:$F,単価表!$B:$B,E22,単価表!$C:$C,"休日",単価表!$D:$D,H23,単価表!$E:$E,"半日")*AZ22</f>
        <v>600</v>
      </c>
      <c r="BB22" s="104">
        <f>AS22</f>
        <v>1</v>
      </c>
      <c r="BC22" s="104">
        <f>AS23</f>
        <v>4</v>
      </c>
    </row>
    <row r="23" spans="2:55" ht="22.5" customHeight="1">
      <c r="B23" s="102"/>
      <c r="C23" s="107"/>
      <c r="D23" s="107"/>
      <c r="E23" s="109"/>
      <c r="F23" s="109"/>
      <c r="G23" s="55">
        <v>43836</v>
      </c>
      <c r="H23" s="86" t="str">
        <f>IF(G23="","",IF(H22&gt;=3,"3歳以上",IF(H22&lt;3,"3歳未満","")))</f>
        <v>3歳以上</v>
      </c>
      <c r="I23" s="86" t="str">
        <f>IF(G23="","",IF(I22&gt;=3,"3歳以上",IF(I22&lt;3,"3歳未満","")))</f>
        <v>3歳以上</v>
      </c>
      <c r="J23" s="110"/>
      <c r="K23" s="87" t="s">
        <v>51</v>
      </c>
      <c r="L23" s="56"/>
      <c r="M23" s="88" t="s">
        <v>52</v>
      </c>
      <c r="N23" s="97"/>
      <c r="O23" s="97"/>
      <c r="P23" s="97"/>
      <c r="Q23" s="97"/>
      <c r="R23" s="97" t="s">
        <v>98</v>
      </c>
      <c r="S23" s="97"/>
      <c r="T23" s="97"/>
      <c r="U23" s="97" t="s">
        <v>98</v>
      </c>
      <c r="V23" s="97" t="s">
        <v>98</v>
      </c>
      <c r="W23" s="97" t="s">
        <v>98</v>
      </c>
      <c r="X23" s="97"/>
      <c r="Y23" s="97"/>
      <c r="Z23" s="97"/>
      <c r="AA23" s="97"/>
      <c r="AB23" s="97"/>
      <c r="AC23" s="97"/>
      <c r="AD23" s="97"/>
      <c r="AE23" s="97"/>
      <c r="AF23" s="97"/>
      <c r="AG23" s="97"/>
      <c r="AH23" s="97"/>
      <c r="AI23" s="97"/>
      <c r="AJ23" s="97"/>
      <c r="AK23" s="97"/>
      <c r="AL23" s="97"/>
      <c r="AM23" s="97"/>
      <c r="AN23" s="97"/>
      <c r="AO23" s="97"/>
      <c r="AP23" s="97"/>
      <c r="AQ23" s="97"/>
      <c r="AR23" s="100"/>
      <c r="AS23" s="89">
        <f t="shared" ref="AS23" si="6">COUNTA(N23:AR23)</f>
        <v>4</v>
      </c>
      <c r="AT23" s="90">
        <f>IF(AT22="対象",SUM(BA22:BA23)-AV23-AX23,0)</f>
        <v>0</v>
      </c>
      <c r="AU23" s="90">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0">
        <f>IF(AV22="対象",MIN(SUMIFS(単価表!M:M,単価表!J:J,E22,単価表!K:K,K22,単価表!L:L,I23),SUM(BA22:BA23)-AU23),0)</f>
        <v>0</v>
      </c>
      <c r="AW23" s="114"/>
      <c r="AX23" s="90">
        <f>IF(AX22="対象",MIN(SUMIFS(単価表!M:M,単価表!J:J,E22,単価表!K:K,K22,単価表!L:L,I23),SUM(BA22:BA23)-AU23),0)</f>
        <v>0</v>
      </c>
      <c r="AY23" s="91">
        <f t="shared" si="0"/>
        <v>4</v>
      </c>
      <c r="AZ23" s="91">
        <f t="shared" si="0"/>
        <v>0</v>
      </c>
      <c r="BA23" s="92">
        <f>SUMIFS(単価表!$F:$F,単価表!$B:$B,E22,単価表!$C:$C,"平日",単価表!$D:$D,H23,単価表!$E:$E,"一日")*AY23+
SUMIFS(単価表!$F:$F,単価表!$B:$B,E22,単価表!$C:$C,"休日",単価表!$D:$D,H23,単価表!$E:$E,"一日")*AZ23</f>
        <v>4800</v>
      </c>
      <c r="BB23" s="105"/>
      <c r="BC23" s="105"/>
    </row>
    <row r="24" spans="2:55" ht="22.5" customHeight="1">
      <c r="B24" s="102">
        <v>7</v>
      </c>
      <c r="C24" s="106" t="s">
        <v>86</v>
      </c>
      <c r="D24" s="106" t="s">
        <v>87</v>
      </c>
      <c r="E24" s="108" t="s">
        <v>75</v>
      </c>
      <c r="F24" s="108"/>
      <c r="G24" s="54" t="s">
        <v>93</v>
      </c>
      <c r="H24" s="80">
        <f>IF(G25="","",DATEDIF(G25,DATE($C$3,$C$4,2),"y"))</f>
        <v>4</v>
      </c>
      <c r="I24" s="80">
        <f>IF(G25="","",
IF($C$4&lt;4,IF(G25&gt;DATE($C$3-1,4,1),0,DATEDIF(G25,DATE($C$3-1,4,1),"y")),IF(G25&gt;DATE($C$3,4,1),0,DATEDIF(G25,DATE($C$3,4,1),"y"))))</f>
        <v>4</v>
      </c>
      <c r="J24" s="110" t="s">
        <v>32</v>
      </c>
      <c r="K24" s="111" t="s">
        <v>22</v>
      </c>
      <c r="L24" s="112"/>
      <c r="M24" s="81" t="s">
        <v>50</v>
      </c>
      <c r="N24" s="95"/>
      <c r="O24" s="95"/>
      <c r="P24" s="95"/>
      <c r="Q24" s="95"/>
      <c r="R24" s="95"/>
      <c r="S24" s="95"/>
      <c r="T24" s="95"/>
      <c r="U24" s="95"/>
      <c r="V24" s="95"/>
      <c r="W24" s="95"/>
      <c r="X24" s="95"/>
      <c r="Y24" s="95"/>
      <c r="Z24" s="95"/>
      <c r="AA24" s="95"/>
      <c r="AB24" s="95"/>
      <c r="AC24" s="95"/>
      <c r="AD24" s="95"/>
      <c r="AE24" s="95"/>
      <c r="AF24" s="95"/>
      <c r="AG24" s="95"/>
      <c r="AH24" s="95"/>
      <c r="AI24" s="95"/>
      <c r="AJ24" s="95" t="s">
        <v>99</v>
      </c>
      <c r="AK24" s="95"/>
      <c r="AL24" s="95"/>
      <c r="AM24" s="95"/>
      <c r="AN24" s="95"/>
      <c r="AO24" s="95"/>
      <c r="AP24" s="95"/>
      <c r="AQ24" s="95"/>
      <c r="AR24" s="99"/>
      <c r="AS24" s="82">
        <f>COUNTA(N24:AR24)</f>
        <v>1</v>
      </c>
      <c r="AT24" s="83" t="str">
        <f>IF(OR(E24="非課税",E24="生活保護"),"対象","対象外")</f>
        <v>対象外</v>
      </c>
      <c r="AU24" s="83" t="str">
        <f>IF(OR(F24="１００％減免",F24="５０％　減免",F24="２５％　減免"),"対象","対象外")</f>
        <v>対象外</v>
      </c>
      <c r="AV24" s="83" t="str">
        <f>IF(AND(OR(E24="非課税",E24="生活保護"),K24="あり"),"対象","対象外")</f>
        <v>対象外</v>
      </c>
      <c r="AW24" s="113">
        <f>SUM(BA24:BA25)-AV25-AT25-AU25</f>
        <v>11400</v>
      </c>
      <c r="AX24" s="83" t="str">
        <f>IF(AND(I24&gt;=3,I24&lt;=5,E24="その他",K24="あり"),"対象","対象外")</f>
        <v>対象</v>
      </c>
      <c r="AY24" s="84">
        <f t="shared" si="0"/>
        <v>1</v>
      </c>
      <c r="AZ24" s="84">
        <f t="shared" si="0"/>
        <v>0</v>
      </c>
      <c r="BA24" s="85">
        <f>SUMIFS(単価表!$F:$F,単価表!$B:$B,E24,単価表!$C:$C,"平日",単価表!$D:$D,H25,単価表!$E:$E,"半日")*AY24+
SUMIFS(単価表!$F:$F,単価表!$B:$B,E24,単価表!$C:$C,"休日",単価表!$D:$D,H25,単価表!$E:$E,"半日")*AZ24</f>
        <v>600</v>
      </c>
      <c r="BB24" s="104">
        <f>AS24</f>
        <v>1</v>
      </c>
      <c r="BC24" s="104">
        <f>AS25</f>
        <v>9</v>
      </c>
    </row>
    <row r="25" spans="2:55" ht="22.5" customHeight="1">
      <c r="B25" s="102"/>
      <c r="C25" s="107"/>
      <c r="D25" s="107"/>
      <c r="E25" s="109"/>
      <c r="F25" s="109"/>
      <c r="G25" s="55">
        <v>43836</v>
      </c>
      <c r="H25" s="86" t="str">
        <f>IF(G25="","",IF(H24&gt;=3,"3歳以上",IF(H24&lt;3,"3歳未満","")))</f>
        <v>3歳以上</v>
      </c>
      <c r="I25" s="86" t="str">
        <f>IF(G25="","",IF(I24&gt;=3,"3歳以上",IF(I24&lt;3,"3歳未満","")))</f>
        <v>3歳以上</v>
      </c>
      <c r="J25" s="110"/>
      <c r="K25" s="87" t="s">
        <v>51</v>
      </c>
      <c r="L25" s="56" t="s">
        <v>97</v>
      </c>
      <c r="M25" s="88" t="s">
        <v>52</v>
      </c>
      <c r="N25" s="97"/>
      <c r="O25" s="97"/>
      <c r="P25" s="97"/>
      <c r="Q25" s="97"/>
      <c r="R25" s="97"/>
      <c r="S25" s="97"/>
      <c r="T25" s="97"/>
      <c r="U25" s="97"/>
      <c r="V25" s="97"/>
      <c r="W25" s="97"/>
      <c r="X25" s="97"/>
      <c r="Y25" s="97" t="s">
        <v>99</v>
      </c>
      <c r="Z25" s="97" t="s">
        <v>98</v>
      </c>
      <c r="AA25" s="97"/>
      <c r="AB25" s="97" t="s">
        <v>99</v>
      </c>
      <c r="AC25" s="97"/>
      <c r="AD25" s="97"/>
      <c r="AE25" s="97"/>
      <c r="AF25" s="97" t="s">
        <v>99</v>
      </c>
      <c r="AG25" s="97" t="s">
        <v>98</v>
      </c>
      <c r="AH25" s="97"/>
      <c r="AI25" s="97" t="s">
        <v>98</v>
      </c>
      <c r="AJ25" s="97"/>
      <c r="AK25" s="97"/>
      <c r="AL25" s="97" t="s">
        <v>99</v>
      </c>
      <c r="AM25" s="97"/>
      <c r="AN25" s="97" t="s">
        <v>98</v>
      </c>
      <c r="AO25" s="97"/>
      <c r="AP25" s="97"/>
      <c r="AQ25" s="97" t="s">
        <v>98</v>
      </c>
      <c r="AR25" s="101"/>
      <c r="AS25" s="89">
        <f t="shared" ref="AS25" si="7">COUNTA(N25:AR25)</f>
        <v>9</v>
      </c>
      <c r="AT25" s="90">
        <f>IF(AT24="対象",SUM(BA24:BA25)-AV25-AX25,0)</f>
        <v>0</v>
      </c>
      <c r="AU25" s="90">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0">
        <f>IF(AV24="対象",MIN(SUMIFS(単価表!M:M,単価表!J:J,E24,単価表!K:K,K24,単価表!L:L,I25),SUM(BA24:BA25)-AU25),0)</f>
        <v>0</v>
      </c>
      <c r="AW25" s="114"/>
      <c r="AX25" s="90">
        <f>IF(AX24="対象",MIN(SUMIFS(単価表!M:M,単価表!J:J,E24,単価表!K:K,K24,単価表!L:L,I25),SUM(BA24:BA25)-AU25),0)</f>
        <v>11400</v>
      </c>
      <c r="AY25" s="91">
        <f t="shared" si="0"/>
        <v>9</v>
      </c>
      <c r="AZ25" s="91">
        <f t="shared" si="0"/>
        <v>0</v>
      </c>
      <c r="BA25" s="92">
        <f>SUMIFS(単価表!$F:$F,単価表!$B:$B,E24,単価表!$C:$C,"平日",単価表!$D:$D,H25,単価表!$E:$E,"一日")*AY25+
SUMIFS(単価表!$F:$F,単価表!$B:$B,E24,単価表!$C:$C,"休日",単価表!$D:$D,H25,単価表!$E:$E,"一日")*AZ25</f>
        <v>10800</v>
      </c>
      <c r="BB25" s="105"/>
      <c r="BC25" s="105"/>
    </row>
    <row r="26" spans="2:55" ht="22.5" customHeight="1">
      <c r="B26" s="102">
        <v>8</v>
      </c>
      <c r="C26" s="106"/>
      <c r="D26" s="106"/>
      <c r="E26" s="108"/>
      <c r="F26" s="108"/>
      <c r="G26" s="54"/>
      <c r="H26" s="80" t="str">
        <f>IF(G27="","",DATEDIF(G27,DATE($C$3,$C$4,2),"y"))</f>
        <v/>
      </c>
      <c r="I26" s="80" t="str">
        <f>IF(G27="","",
IF($C$4&lt;4,IF(G27&gt;DATE($C$3-1,4,1),0,DATEDIF(G27,DATE($C$3-1,4,1),"y")),IF(G27&gt;DATE($C$3,4,1),0,DATEDIF(G27,DATE($C$3,4,1),"y"))))</f>
        <v/>
      </c>
      <c r="J26" s="110"/>
      <c r="K26" s="111"/>
      <c r="L26" s="112"/>
      <c r="M26" s="81" t="s">
        <v>50</v>
      </c>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6"/>
      <c r="AS26" s="82">
        <f>COUNTA(N26:AR26)</f>
        <v>0</v>
      </c>
      <c r="AT26" s="83" t="str">
        <f>IF(OR(E26="非課税",E26="生活保護"),"対象","対象外")</f>
        <v>対象外</v>
      </c>
      <c r="AU26" s="83" t="str">
        <f>IF(OR(F26="１００％減免",F26="５０％　減免",F26="２５％　減免"),"対象","対象外")</f>
        <v>対象外</v>
      </c>
      <c r="AV26" s="83" t="str">
        <f>IF(AND(OR(E26="非課税",E26="生活保護"),K26="あり"),"対象","対象外")</f>
        <v>対象外</v>
      </c>
      <c r="AW26" s="113">
        <f>SUM(BA26:BA27)-AV27-AT27-AU27</f>
        <v>0</v>
      </c>
      <c r="AX26" s="83" t="str">
        <f>IF(AND(I26&gt;=3,I26&lt;=5,E26="その他",K26="あり"),"対象","対象外")</f>
        <v>対象外</v>
      </c>
      <c r="AY26" s="84">
        <f t="shared" si="0"/>
        <v>0</v>
      </c>
      <c r="AZ26" s="84">
        <f t="shared" si="0"/>
        <v>0</v>
      </c>
      <c r="BA26" s="85">
        <f>SUMIFS(単価表!$F:$F,単価表!$B:$B,E26,単価表!$C:$C,"平日",単価表!$D:$D,H27,単価表!$E:$E,"半日")*AY26+
SUMIFS(単価表!$F:$F,単価表!$B:$B,E26,単価表!$C:$C,"休日",単価表!$D:$D,H27,単価表!$E:$E,"半日")*AZ26</f>
        <v>0</v>
      </c>
      <c r="BB26" s="104">
        <f>AS26</f>
        <v>0</v>
      </c>
      <c r="BC26" s="104">
        <f>AS27</f>
        <v>0</v>
      </c>
    </row>
    <row r="27" spans="2:55" ht="22.5" customHeight="1">
      <c r="B27" s="102"/>
      <c r="C27" s="107"/>
      <c r="D27" s="107"/>
      <c r="E27" s="109"/>
      <c r="F27" s="109"/>
      <c r="G27" s="55"/>
      <c r="H27" s="86" t="str">
        <f>IF(G27="","",IF(H26&gt;=3,"3歳以上",IF(H26&lt;3,"3歳未満","")))</f>
        <v/>
      </c>
      <c r="I27" s="86" t="str">
        <f>IF(G27="","",IF(I26&gt;=3,"3歳以上",IF(I26&lt;3,"3歳未満","")))</f>
        <v/>
      </c>
      <c r="J27" s="110"/>
      <c r="K27" s="87" t="s">
        <v>51</v>
      </c>
      <c r="L27" s="56"/>
      <c r="M27" s="88"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89">
        <f t="shared" ref="AS27" si="8">COUNTA(N27:AR27)</f>
        <v>0</v>
      </c>
      <c r="AT27" s="90">
        <f>IF(AT26="対象",SUM(BA26:BA27)-AV27-AX27,0)</f>
        <v>0</v>
      </c>
      <c r="AU27" s="90">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0">
        <f>IF(AV26="対象",MIN(SUMIFS(単価表!M:M,単価表!J:J,E26,単価表!K:K,K26,単価表!L:L,I27),SUM(BA26:BA27)-AU27),0)</f>
        <v>0</v>
      </c>
      <c r="AW27" s="114"/>
      <c r="AX27" s="90">
        <f>IF(AX26="対象",MIN(SUMIFS(単価表!M:M,単価表!J:J,E26,単価表!K:K,K26,単価表!L:L,I27),SUM(BA26:BA27)-AU27),0)</f>
        <v>0</v>
      </c>
      <c r="AY27" s="91">
        <f t="shared" si="0"/>
        <v>0</v>
      </c>
      <c r="AZ27" s="91">
        <f t="shared" si="0"/>
        <v>0</v>
      </c>
      <c r="BA27" s="92">
        <f>SUMIFS(単価表!$F:$F,単価表!$B:$B,E26,単価表!$C:$C,"平日",単価表!$D:$D,H27,単価表!$E:$E,"一日")*AY27+
SUMIFS(単価表!$F:$F,単価表!$B:$B,E26,単価表!$C:$C,"休日",単価表!$D:$D,H27,単価表!$E:$E,"一日")*AZ27</f>
        <v>0</v>
      </c>
      <c r="BB27" s="105"/>
      <c r="BC27" s="105"/>
    </row>
    <row r="28" spans="2:55" ht="22.5" customHeight="1">
      <c r="B28" s="102">
        <v>9</v>
      </c>
      <c r="C28" s="106"/>
      <c r="D28" s="106"/>
      <c r="E28" s="108"/>
      <c r="F28" s="108"/>
      <c r="G28" s="54"/>
      <c r="H28" s="80" t="str">
        <f>IF(G29="","",DATEDIF(G29,DATE($C$3,$C$4,2),"y"))</f>
        <v/>
      </c>
      <c r="I28" s="80" t="str">
        <f>IF(G29="","",
IF($C$4&lt;4,IF(G29&gt;DATE($C$3-1,4,1),0,DATEDIF(G29,DATE($C$3-1,4,1),"y")),IF(G29&gt;DATE($C$3,4,1),0,DATEDIF(G29,DATE($C$3,4,1),"y"))))</f>
        <v/>
      </c>
      <c r="J28" s="110"/>
      <c r="K28" s="111"/>
      <c r="L28" s="112"/>
      <c r="M28" s="81" t="s">
        <v>50</v>
      </c>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6"/>
      <c r="AS28" s="82">
        <f>COUNTA(N28:AR28)</f>
        <v>0</v>
      </c>
      <c r="AT28" s="83" t="str">
        <f>IF(OR(E28="非課税",E28="生活保護"),"対象","対象外")</f>
        <v>対象外</v>
      </c>
      <c r="AU28" s="83" t="str">
        <f>IF(OR(F28="１００％減免",F28="５０％　減免",F28="２５％　減免"),"対象","対象外")</f>
        <v>対象外</v>
      </c>
      <c r="AV28" s="83" t="str">
        <f>IF(AND(OR(E28="非課税",E28="生活保護"),K28="あり"),"対象","対象外")</f>
        <v>対象外</v>
      </c>
      <c r="AW28" s="113">
        <f>SUM(BA28:BA29)-AV29-AT29-AU29</f>
        <v>0</v>
      </c>
      <c r="AX28" s="83" t="str">
        <f>IF(AND(I28&gt;=3,I28&lt;=5,E28="その他",K28="あり"),"対象","対象外")</f>
        <v>対象外</v>
      </c>
      <c r="AY28" s="84">
        <f t="shared" si="0"/>
        <v>0</v>
      </c>
      <c r="AZ28" s="84">
        <f t="shared" si="0"/>
        <v>0</v>
      </c>
      <c r="BA28" s="85">
        <f>SUMIFS(単価表!$F:$F,単価表!$B:$B,E28,単価表!$C:$C,"平日",単価表!$D:$D,H29,単価表!$E:$E,"半日")*AY28+
SUMIFS(単価表!$F:$F,単価表!$B:$B,E28,単価表!$C:$C,"休日",単価表!$D:$D,H29,単価表!$E:$E,"半日")*AZ28</f>
        <v>0</v>
      </c>
      <c r="BB28" s="104">
        <f>AS28</f>
        <v>0</v>
      </c>
      <c r="BC28" s="104">
        <f>AS29</f>
        <v>0</v>
      </c>
    </row>
    <row r="29" spans="2:55" ht="22.5" customHeight="1">
      <c r="B29" s="102"/>
      <c r="C29" s="107"/>
      <c r="D29" s="107"/>
      <c r="E29" s="109"/>
      <c r="F29" s="109"/>
      <c r="G29" s="55"/>
      <c r="H29" s="86" t="str">
        <f>IF(G29="","",IF(H28&gt;=3,"3歳以上",IF(H28&lt;3,"3歳未満","")))</f>
        <v/>
      </c>
      <c r="I29" s="86" t="str">
        <f>IF(G29="","",IF(I28&gt;=3,"3歳以上",IF(I28&lt;3,"3歳未満","")))</f>
        <v/>
      </c>
      <c r="J29" s="110"/>
      <c r="K29" s="87" t="s">
        <v>51</v>
      </c>
      <c r="L29" s="56"/>
      <c r="M29" s="88"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89">
        <f t="shared" ref="AS29" si="9">COUNTA(N29:AR29)</f>
        <v>0</v>
      </c>
      <c r="AT29" s="90">
        <f>IF(AT28="対象",SUM(BA28:BA29)-AV29-AX29,0)</f>
        <v>0</v>
      </c>
      <c r="AU29" s="90">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0">
        <f>IF(AV28="対象",MIN(SUMIFS(単価表!M:M,単価表!J:J,E28,単価表!K:K,K28,単価表!L:L,I29),SUM(BA28:BA29)-AU29),0)</f>
        <v>0</v>
      </c>
      <c r="AW29" s="114"/>
      <c r="AX29" s="90">
        <f>IF(AX28="対象",MIN(SUMIFS(単価表!M:M,単価表!J:J,E28,単価表!K:K,K28,単価表!L:L,I29),SUM(BA28:BA29)-AU29),0)</f>
        <v>0</v>
      </c>
      <c r="AY29" s="91">
        <f t="shared" si="0"/>
        <v>0</v>
      </c>
      <c r="AZ29" s="91">
        <f t="shared" si="0"/>
        <v>0</v>
      </c>
      <c r="BA29" s="92">
        <f>SUMIFS(単価表!$F:$F,単価表!$B:$B,E28,単価表!$C:$C,"平日",単価表!$D:$D,H29,単価表!$E:$E,"一日")*AY29+
SUMIFS(単価表!$F:$F,単価表!$B:$B,E28,単価表!$C:$C,"休日",単価表!$D:$D,H29,単価表!$E:$E,"一日")*AZ29</f>
        <v>0</v>
      </c>
      <c r="BB29" s="105"/>
      <c r="BC29" s="105"/>
    </row>
    <row r="30" spans="2:55" ht="22.5" customHeight="1">
      <c r="B30" s="102">
        <v>10</v>
      </c>
      <c r="C30" s="106"/>
      <c r="D30" s="106"/>
      <c r="E30" s="108"/>
      <c r="F30" s="108"/>
      <c r="G30" s="54"/>
      <c r="H30" s="80" t="str">
        <f>IF(G31="","",DATEDIF(G31,DATE($C$3,$C$4,2),"y"))</f>
        <v/>
      </c>
      <c r="I30" s="80" t="str">
        <f>IF(G31="","",
IF($C$4&lt;4,IF(G31&gt;DATE($C$3-1,4,1),0,DATEDIF(G31,DATE($C$3-1,4,1),"y")),IF(G31&gt;DATE($C$3,4,1),0,DATEDIF(G31,DATE($C$3,4,1),"y"))))</f>
        <v/>
      </c>
      <c r="J30" s="110"/>
      <c r="K30" s="111"/>
      <c r="L30" s="112"/>
      <c r="M30" s="81" t="s">
        <v>50</v>
      </c>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6"/>
      <c r="AS30" s="82">
        <f>COUNTA(N30:AR30)</f>
        <v>0</v>
      </c>
      <c r="AT30" s="83" t="str">
        <f>IF(OR(E30="非課税",E30="生活保護"),"対象","対象外")</f>
        <v>対象外</v>
      </c>
      <c r="AU30" s="83" t="str">
        <f>IF(OR(F30="１００％減免",F30="５０％　減免",F30="２５％　減免"),"対象","対象外")</f>
        <v>対象外</v>
      </c>
      <c r="AV30" s="83" t="str">
        <f>IF(AND(OR(E30="非課税",E30="生活保護"),K30="あり"),"対象","対象外")</f>
        <v>対象外</v>
      </c>
      <c r="AW30" s="113">
        <f>SUM(BA30:BA31)-AV31-AT31-AU31</f>
        <v>0</v>
      </c>
      <c r="AX30" s="83" t="str">
        <f>IF(AND(I30&gt;=3,I30&lt;=5,E30="その他",K30="あり"),"対象","対象外")</f>
        <v>対象外</v>
      </c>
      <c r="AY30" s="84">
        <f t="shared" si="0"/>
        <v>0</v>
      </c>
      <c r="AZ30" s="84">
        <f t="shared" si="0"/>
        <v>0</v>
      </c>
      <c r="BA30" s="85">
        <f>SUMIFS(単価表!$F:$F,単価表!$B:$B,E30,単価表!$C:$C,"平日",単価表!$D:$D,H31,単価表!$E:$E,"半日")*AY30+
SUMIFS(単価表!$F:$F,単価表!$B:$B,E30,単価表!$C:$C,"休日",単価表!$D:$D,H31,単価表!$E:$E,"半日")*AZ30</f>
        <v>0</v>
      </c>
      <c r="BB30" s="104">
        <f>AS30</f>
        <v>0</v>
      </c>
      <c r="BC30" s="104">
        <f>AS31</f>
        <v>0</v>
      </c>
    </row>
    <row r="31" spans="2:55" ht="22.5" customHeight="1">
      <c r="B31" s="102"/>
      <c r="C31" s="107"/>
      <c r="D31" s="107"/>
      <c r="E31" s="109"/>
      <c r="F31" s="109"/>
      <c r="G31" s="55"/>
      <c r="H31" s="86" t="str">
        <f>IF(G31="","",IF(H30&gt;=3,"3歳以上",IF(H30&lt;3,"3歳未満","")))</f>
        <v/>
      </c>
      <c r="I31" s="86" t="str">
        <f>IF(G31="","",IF(I30&gt;=3,"3歳以上",IF(I30&lt;3,"3歳未満","")))</f>
        <v/>
      </c>
      <c r="J31" s="110"/>
      <c r="K31" s="87" t="s">
        <v>51</v>
      </c>
      <c r="L31" s="56"/>
      <c r="M31" s="88"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89">
        <f t="shared" ref="AS31" si="10">COUNTA(N31:AR31)</f>
        <v>0</v>
      </c>
      <c r="AT31" s="90">
        <f>IF(AT30="対象",SUM(BA30:BA31)-AV31-AX31,0)</f>
        <v>0</v>
      </c>
      <c r="AU31" s="90">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0">
        <f>IF(AV30="対象",MIN(SUMIFS(単価表!M:M,単価表!J:J,E30,単価表!K:K,K30,単価表!L:L,I31),SUM(BA30:BA31)-AU31),0)</f>
        <v>0</v>
      </c>
      <c r="AW31" s="114"/>
      <c r="AX31" s="90">
        <f>IF(AX30="対象",MIN(SUMIFS(単価表!M:M,単価表!J:J,E30,単価表!K:K,K30,単価表!L:L,I31),SUM(BA30:BA31)-AU31),0)</f>
        <v>0</v>
      </c>
      <c r="AY31" s="91">
        <f t="shared" si="0"/>
        <v>0</v>
      </c>
      <c r="AZ31" s="91">
        <f t="shared" si="0"/>
        <v>0</v>
      </c>
      <c r="BA31" s="92">
        <f>SUMIFS(単価表!$F:$F,単価表!$B:$B,E30,単価表!$C:$C,"平日",単価表!$D:$D,H31,単価表!$E:$E,"一日")*AY31+
SUMIFS(単価表!$F:$F,単価表!$B:$B,E30,単価表!$C:$C,"休日",単価表!$D:$D,H31,単価表!$E:$E,"一日")*AZ31</f>
        <v>0</v>
      </c>
      <c r="BB31" s="105"/>
      <c r="BC31" s="105"/>
    </row>
    <row r="32" spans="2:55" ht="22.5" customHeight="1">
      <c r="B32" s="102">
        <v>11</v>
      </c>
      <c r="C32" s="106"/>
      <c r="D32" s="106"/>
      <c r="E32" s="108"/>
      <c r="F32" s="108"/>
      <c r="G32" s="54"/>
      <c r="H32" s="80" t="str">
        <f>IF(G33="","",DATEDIF(G33,DATE($C$3,$C$4,2),"y"))</f>
        <v/>
      </c>
      <c r="I32" s="80" t="str">
        <f>IF(G33="","",
IF($C$4&lt;4,IF(G33&gt;DATE($C$3-1,4,1),0,DATEDIF(G33,DATE($C$3-1,4,1),"y")),IF(G33&gt;DATE($C$3,4,1),0,DATEDIF(G33,DATE($C$3,4,1),"y"))))</f>
        <v/>
      </c>
      <c r="J32" s="110"/>
      <c r="K32" s="111"/>
      <c r="L32" s="112"/>
      <c r="M32" s="81" t="s">
        <v>50</v>
      </c>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6"/>
      <c r="AS32" s="82">
        <f>COUNTA(N32:AR32)</f>
        <v>0</v>
      </c>
      <c r="AT32" s="83" t="str">
        <f>IF(OR(E32="非課税",E32="生活保護"),"対象","対象外")</f>
        <v>対象外</v>
      </c>
      <c r="AU32" s="83" t="str">
        <f>IF(OR(F32="１００％減免",F32="５０％　減免",F32="２５％　減免"),"対象","対象外")</f>
        <v>対象外</v>
      </c>
      <c r="AV32" s="83" t="str">
        <f>IF(AND(OR(E32="非課税",E32="生活保護"),K32="あり"),"対象","対象外")</f>
        <v>対象外</v>
      </c>
      <c r="AW32" s="113">
        <f>SUM(BA32:BA33)-AV33-AT33-AU33</f>
        <v>0</v>
      </c>
      <c r="AX32" s="83" t="str">
        <f>IF(AND(I32&gt;=3,I32&lt;=5,E32="その他",K32="あり"),"対象","対象外")</f>
        <v>対象外</v>
      </c>
      <c r="AY32" s="84">
        <f t="shared" si="0"/>
        <v>0</v>
      </c>
      <c r="AZ32" s="84">
        <f t="shared" si="0"/>
        <v>0</v>
      </c>
      <c r="BA32" s="85">
        <f>SUMIFS(単価表!$F:$F,単価表!$B:$B,E32,単価表!$C:$C,"平日",単価表!$D:$D,H33,単価表!$E:$E,"半日")*AY32+
SUMIFS(単価表!$F:$F,単価表!$B:$B,E32,単価表!$C:$C,"休日",単価表!$D:$D,H33,単価表!$E:$E,"半日")*AZ32</f>
        <v>0</v>
      </c>
      <c r="BB32" s="104">
        <f>AS32</f>
        <v>0</v>
      </c>
      <c r="BC32" s="104">
        <f>AS33</f>
        <v>0</v>
      </c>
    </row>
    <row r="33" spans="2:55" ht="22.5" customHeight="1">
      <c r="B33" s="102"/>
      <c r="C33" s="107"/>
      <c r="D33" s="107"/>
      <c r="E33" s="109"/>
      <c r="F33" s="109"/>
      <c r="G33" s="55"/>
      <c r="H33" s="86" t="str">
        <f>IF(G33="","",IF(H32&gt;=3,"3歳以上",IF(H32&lt;3,"3歳未満","")))</f>
        <v/>
      </c>
      <c r="I33" s="86" t="str">
        <f>IF(G33="","",IF(I32&gt;=3,"3歳以上",IF(I32&lt;3,"3歳未満","")))</f>
        <v/>
      </c>
      <c r="J33" s="110"/>
      <c r="K33" s="87" t="s">
        <v>51</v>
      </c>
      <c r="L33" s="56"/>
      <c r="M33" s="88"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89">
        <f t="shared" ref="AS33" si="11">COUNTA(N33:AR33)</f>
        <v>0</v>
      </c>
      <c r="AT33" s="90">
        <f>IF(AT32="対象",SUM(BA32:BA33)-AV33-AX33,0)</f>
        <v>0</v>
      </c>
      <c r="AU33" s="90">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0">
        <f>IF(AV32="対象",MIN(SUMIFS(単価表!M:M,単価表!J:J,E32,単価表!K:K,K32,単価表!L:L,I33),SUM(BA32:BA33)-AU33),0)</f>
        <v>0</v>
      </c>
      <c r="AW33" s="114"/>
      <c r="AX33" s="90">
        <f>IF(AX32="対象",MIN(SUMIFS(単価表!M:M,単価表!J:J,E32,単価表!K:K,K32,単価表!L:L,I33),SUM(BA32:BA33)-AU33),0)</f>
        <v>0</v>
      </c>
      <c r="AY33" s="91">
        <f t="shared" ref="AY33:AZ33" si="12">COUNTIFS($N33:$AR33,"&lt;&gt;"&amp;"",$N$9:$AR$9,AY$11)</f>
        <v>0</v>
      </c>
      <c r="AZ33" s="91">
        <f t="shared" si="12"/>
        <v>0</v>
      </c>
      <c r="BA33" s="92">
        <f>SUMIFS(単価表!$F:$F,単価表!$B:$B,E32,単価表!$C:$C,"平日",単価表!$D:$D,H33,単価表!$E:$E,"一日")*AY33+
SUMIFS(単価表!$F:$F,単価表!$B:$B,E32,単価表!$C:$C,"休日",単価表!$D:$D,H33,単価表!$E:$E,"一日")*AZ33</f>
        <v>0</v>
      </c>
      <c r="BB33" s="105"/>
      <c r="BC33" s="105"/>
    </row>
    <row r="34" spans="2:55" ht="22.5" customHeight="1">
      <c r="B34" s="102">
        <v>12</v>
      </c>
      <c r="C34" s="106"/>
      <c r="D34" s="106"/>
      <c r="E34" s="108"/>
      <c r="F34" s="108"/>
      <c r="G34" s="54"/>
      <c r="H34" s="80" t="str">
        <f>IF(G35="","",DATEDIF(G35,DATE($C$3,$C$4,2),"y"))</f>
        <v/>
      </c>
      <c r="I34" s="80" t="str">
        <f>IF(G35="","",
IF($C$4&lt;4,IF(G35&gt;DATE($C$3-1,4,1),0,DATEDIF(G35,DATE($C$3-1,4,1),"y")),IF(G35&gt;DATE($C$3,4,1),0,DATEDIF(G35,DATE($C$3,4,1),"y"))))</f>
        <v/>
      </c>
      <c r="J34" s="110"/>
      <c r="K34" s="111"/>
      <c r="L34" s="112"/>
      <c r="M34" s="81" t="s">
        <v>50</v>
      </c>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6"/>
      <c r="AS34" s="82">
        <f>COUNTA(N34:AR34)</f>
        <v>0</v>
      </c>
      <c r="AT34" s="83" t="str">
        <f>IF(OR(E34="非課税",E34="生活保護"),"対象","対象外")</f>
        <v>対象外</v>
      </c>
      <c r="AU34" s="83" t="str">
        <f>IF(OR(F34="１００％減免",F34="５０％　減免",F34="２５％　減免"),"対象","対象外")</f>
        <v>対象外</v>
      </c>
      <c r="AV34" s="83" t="str">
        <f>IF(AND(OR(E34="非課税",E34="生活保護"),K34="あり"),"対象","対象外")</f>
        <v>対象外</v>
      </c>
      <c r="AW34" s="113">
        <f>SUM(BA34:BA35)-AV35-AT35-AU35</f>
        <v>0</v>
      </c>
      <c r="AX34" s="83" t="str">
        <f>IF(AND(I34&gt;=3,I34&lt;=5,E34="その他",K34="あり"),"対象","対象外")</f>
        <v>対象外</v>
      </c>
      <c r="AY34" s="84">
        <f t="shared" si="0"/>
        <v>0</v>
      </c>
      <c r="AZ34" s="84">
        <f t="shared" si="0"/>
        <v>0</v>
      </c>
      <c r="BA34" s="85">
        <f>SUMIFS(単価表!$F:$F,単価表!$B:$B,E34,単価表!$C:$C,"平日",単価表!$D:$D,H35,単価表!$E:$E,"半日")*AY34+
SUMIFS(単価表!$F:$F,単価表!$B:$B,E34,単価表!$C:$C,"休日",単価表!$D:$D,H35,単価表!$E:$E,"半日")*AZ34</f>
        <v>0</v>
      </c>
      <c r="BB34" s="104">
        <f>AS34</f>
        <v>0</v>
      </c>
      <c r="BC34" s="104">
        <f>AS35</f>
        <v>0</v>
      </c>
    </row>
    <row r="35" spans="2:55" ht="22.5" customHeight="1">
      <c r="B35" s="102"/>
      <c r="C35" s="107"/>
      <c r="D35" s="107"/>
      <c r="E35" s="109"/>
      <c r="F35" s="109"/>
      <c r="G35" s="55"/>
      <c r="H35" s="86" t="str">
        <f>IF(G35="","",IF(H34&gt;=3,"3歳以上",IF(H34&lt;3,"3歳未満","")))</f>
        <v/>
      </c>
      <c r="I35" s="86" t="str">
        <f>IF(G35="","",IF(I34&gt;=3,"3歳以上",IF(I34&lt;3,"3歳未満","")))</f>
        <v/>
      </c>
      <c r="J35" s="110"/>
      <c r="K35" s="87" t="s">
        <v>51</v>
      </c>
      <c r="L35" s="56"/>
      <c r="M35" s="88"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89">
        <f t="shared" ref="AS35" si="13">COUNTA(N35:AR35)</f>
        <v>0</v>
      </c>
      <c r="AT35" s="90">
        <f>IF(AT34="対象",SUM(BA34:BA35)-AV35-AX35,0)</f>
        <v>0</v>
      </c>
      <c r="AU35" s="90">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0">
        <f>IF(AV34="対象",MIN(SUMIFS(単価表!M:M,単価表!J:J,E34,単価表!K:K,K34,単価表!L:L,I35),SUM(BA34:BA35)-AU35),0)</f>
        <v>0</v>
      </c>
      <c r="AW35" s="114"/>
      <c r="AX35" s="90">
        <f>IF(AX34="対象",MIN(SUMIFS(単価表!M:M,単価表!J:J,E34,単価表!K:K,K34,単価表!L:L,I35),SUM(BA34:BA35)-AU35),0)</f>
        <v>0</v>
      </c>
      <c r="AY35" s="91">
        <f t="shared" ref="AY35:AZ35" si="14">COUNTIFS($N35:$AR35,"&lt;&gt;"&amp;"",$N$9:$AR$9,AY$11)</f>
        <v>0</v>
      </c>
      <c r="AZ35" s="91">
        <f t="shared" si="14"/>
        <v>0</v>
      </c>
      <c r="BA35" s="92">
        <f>SUMIFS(単価表!$F:$F,単価表!$B:$B,E34,単価表!$C:$C,"平日",単価表!$D:$D,H35,単価表!$E:$E,"一日")*AY35+
SUMIFS(単価表!$F:$F,単価表!$B:$B,E34,単価表!$C:$C,"休日",単価表!$D:$D,H35,単価表!$E:$E,"一日")*AZ35</f>
        <v>0</v>
      </c>
      <c r="BB35" s="105"/>
      <c r="BC35" s="105"/>
    </row>
    <row r="36" spans="2:55" ht="22.5" customHeight="1">
      <c r="B36" s="102">
        <v>13</v>
      </c>
      <c r="C36" s="106"/>
      <c r="D36" s="106"/>
      <c r="E36" s="108"/>
      <c r="F36" s="108"/>
      <c r="G36" s="54"/>
      <c r="H36" s="80" t="str">
        <f>IF(G37="","",DATEDIF(G37,DATE($C$3,$C$4,2),"y"))</f>
        <v/>
      </c>
      <c r="I36" s="80" t="str">
        <f>IF(G37="","",
IF($C$4&lt;4,IF(G37&gt;DATE($C$3-1,4,1),0,DATEDIF(G37,DATE($C$3-1,4,1),"y")),IF(G37&gt;DATE($C$3,4,1),0,DATEDIF(G37,DATE($C$3,4,1),"y"))))</f>
        <v/>
      </c>
      <c r="J36" s="110"/>
      <c r="K36" s="111"/>
      <c r="L36" s="112"/>
      <c r="M36" s="81" t="s">
        <v>50</v>
      </c>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6"/>
      <c r="AS36" s="82">
        <f>COUNTA(N36:AR36)</f>
        <v>0</v>
      </c>
      <c r="AT36" s="83" t="str">
        <f>IF(OR(E36="非課税",E36="生活保護"),"対象","対象外")</f>
        <v>対象外</v>
      </c>
      <c r="AU36" s="83" t="str">
        <f>IF(OR(F36="１００％減免",F36="５０％　減免",F36="２５％　減免"),"対象","対象外")</f>
        <v>対象外</v>
      </c>
      <c r="AV36" s="83" t="str">
        <f>IF(AND(OR(E36="非課税",E36="生活保護"),K36="あり"),"対象","対象外")</f>
        <v>対象外</v>
      </c>
      <c r="AW36" s="113">
        <f>SUM(BA36:BA37)-AV37-AT37-AU37</f>
        <v>0</v>
      </c>
      <c r="AX36" s="83" t="str">
        <f>IF(AND(I36&gt;=3,I36&lt;=5,E36="その他",K36="あり"),"対象","対象外")</f>
        <v>対象外</v>
      </c>
      <c r="AY36" s="84">
        <f t="shared" si="0"/>
        <v>0</v>
      </c>
      <c r="AZ36" s="84">
        <f t="shared" si="0"/>
        <v>0</v>
      </c>
      <c r="BA36" s="85">
        <f>SUMIFS(単価表!$F:$F,単価表!$B:$B,E36,単価表!$C:$C,"平日",単価表!$D:$D,H37,単価表!$E:$E,"半日")*AY36+
SUMIFS(単価表!$F:$F,単価表!$B:$B,E36,単価表!$C:$C,"休日",単価表!$D:$D,H37,単価表!$E:$E,"半日")*AZ36</f>
        <v>0</v>
      </c>
      <c r="BB36" s="104">
        <f>AS36</f>
        <v>0</v>
      </c>
      <c r="BC36" s="104">
        <f>AS37</f>
        <v>0</v>
      </c>
    </row>
    <row r="37" spans="2:55" ht="22.5" customHeight="1">
      <c r="B37" s="102"/>
      <c r="C37" s="107"/>
      <c r="D37" s="107"/>
      <c r="E37" s="109"/>
      <c r="F37" s="109"/>
      <c r="G37" s="55"/>
      <c r="H37" s="86" t="str">
        <f>IF(G37="","",IF(H36&gt;=3,"3歳以上",IF(H36&lt;3,"3歳未満","")))</f>
        <v/>
      </c>
      <c r="I37" s="86" t="str">
        <f>IF(G37="","",IF(I36&gt;=3,"3歳以上",IF(I36&lt;3,"3歳未満","")))</f>
        <v/>
      </c>
      <c r="J37" s="110"/>
      <c r="K37" s="87" t="s">
        <v>51</v>
      </c>
      <c r="L37" s="56"/>
      <c r="M37" s="88"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89">
        <f t="shared" ref="AS37" si="15">COUNTA(N37:AR37)</f>
        <v>0</v>
      </c>
      <c r="AT37" s="90">
        <f>IF(AT36="対象",SUM(BA36:BA37)-AV37-AX37,0)</f>
        <v>0</v>
      </c>
      <c r="AU37" s="90">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0">
        <f>IF(AV36="対象",MIN(SUMIFS(単価表!M:M,単価表!J:J,E36,単価表!K:K,K36,単価表!L:L,I37),SUM(BA36:BA37)-AU37),0)</f>
        <v>0</v>
      </c>
      <c r="AW37" s="114"/>
      <c r="AX37" s="90">
        <f>IF(AX36="対象",MIN(SUMIFS(単価表!M:M,単価表!J:J,E36,単価表!K:K,K36,単価表!L:L,I37),SUM(BA36:BA37)-AU37),0)</f>
        <v>0</v>
      </c>
      <c r="AY37" s="91">
        <f t="shared" ref="AY37:AZ37" si="16">COUNTIFS($N37:$AR37,"&lt;&gt;"&amp;"",$N$9:$AR$9,AY$11)</f>
        <v>0</v>
      </c>
      <c r="AZ37" s="91">
        <f t="shared" si="16"/>
        <v>0</v>
      </c>
      <c r="BA37" s="92">
        <f>SUMIFS(単価表!$F:$F,単価表!$B:$B,E36,単価表!$C:$C,"平日",単価表!$D:$D,H37,単価表!$E:$E,"一日")*AY37+
SUMIFS(単価表!$F:$F,単価表!$B:$B,E36,単価表!$C:$C,"休日",単価表!$D:$D,H37,単価表!$E:$E,"一日")*AZ37</f>
        <v>0</v>
      </c>
      <c r="BB37" s="105"/>
      <c r="BC37" s="105"/>
    </row>
    <row r="38" spans="2:55" ht="22.5" customHeight="1">
      <c r="B38" s="102">
        <v>14</v>
      </c>
      <c r="C38" s="106"/>
      <c r="D38" s="106"/>
      <c r="E38" s="108"/>
      <c r="F38" s="108"/>
      <c r="G38" s="54"/>
      <c r="H38" s="80" t="str">
        <f>IF(G39="","",DATEDIF(G39,DATE($C$3,$C$4,2),"y"))</f>
        <v/>
      </c>
      <c r="I38" s="80" t="str">
        <f>IF(G39="","",
IF($C$4&lt;4,IF(G39&gt;DATE($C$3-1,4,1),0,DATEDIF(G39,DATE($C$3-1,4,1),"y")),IF(G39&gt;DATE($C$3,4,1),0,DATEDIF(G39,DATE($C$3,4,1),"y"))))</f>
        <v/>
      </c>
      <c r="J38" s="110"/>
      <c r="K38" s="111"/>
      <c r="L38" s="112"/>
      <c r="M38" s="81" t="s">
        <v>50</v>
      </c>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6"/>
      <c r="AS38" s="82">
        <f>COUNTA(N38:AR38)</f>
        <v>0</v>
      </c>
      <c r="AT38" s="83" t="str">
        <f>IF(OR(E38="非課税",E38="生活保護"),"対象","対象外")</f>
        <v>対象外</v>
      </c>
      <c r="AU38" s="83" t="str">
        <f>IF(OR(F38="１００％減免",F38="５０％　減免",F38="２５％　減免"),"対象","対象外")</f>
        <v>対象外</v>
      </c>
      <c r="AV38" s="83" t="str">
        <f>IF(AND(OR(E38="非課税",E38="生活保護"),K38="あり"),"対象","対象外")</f>
        <v>対象外</v>
      </c>
      <c r="AW38" s="113">
        <f>SUM(BA38:BA39)-AV39-AT39-AU39</f>
        <v>0</v>
      </c>
      <c r="AX38" s="83" t="str">
        <f>IF(AND(I38&gt;=3,I38&lt;=5,E38="その他",K38="あり"),"対象","対象外")</f>
        <v>対象外</v>
      </c>
      <c r="AY38" s="84">
        <f t="shared" si="0"/>
        <v>0</v>
      </c>
      <c r="AZ38" s="84">
        <f t="shared" si="0"/>
        <v>0</v>
      </c>
      <c r="BA38" s="85">
        <f>SUMIFS(単価表!$F:$F,単価表!$B:$B,E38,単価表!$C:$C,"平日",単価表!$D:$D,H39,単価表!$E:$E,"半日")*AY38+
SUMIFS(単価表!$F:$F,単価表!$B:$B,E38,単価表!$C:$C,"休日",単価表!$D:$D,H39,単価表!$E:$E,"半日")*AZ38</f>
        <v>0</v>
      </c>
      <c r="BB38" s="104">
        <f>AS38</f>
        <v>0</v>
      </c>
      <c r="BC38" s="104">
        <f>AS39</f>
        <v>0</v>
      </c>
    </row>
    <row r="39" spans="2:55" ht="22.5" customHeight="1">
      <c r="B39" s="102"/>
      <c r="C39" s="107"/>
      <c r="D39" s="107"/>
      <c r="E39" s="109"/>
      <c r="F39" s="109"/>
      <c r="G39" s="55"/>
      <c r="H39" s="86" t="str">
        <f>IF(G39="","",IF(H38&gt;=3,"3歳以上",IF(H38&lt;3,"3歳未満","")))</f>
        <v/>
      </c>
      <c r="I39" s="86" t="str">
        <f>IF(G39="","",IF(I38&gt;=3,"3歳以上",IF(I38&lt;3,"3歳未満","")))</f>
        <v/>
      </c>
      <c r="J39" s="110"/>
      <c r="K39" s="87" t="s">
        <v>51</v>
      </c>
      <c r="L39" s="56"/>
      <c r="M39" s="88"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89">
        <f t="shared" ref="AS39" si="17">COUNTA(N39:AR39)</f>
        <v>0</v>
      </c>
      <c r="AT39" s="90">
        <f>IF(AT38="対象",SUM(BA38:BA39)-AV39-AX39,0)</f>
        <v>0</v>
      </c>
      <c r="AU39" s="90">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0">
        <f>IF(AV38="対象",MIN(SUMIFS(単価表!M:M,単価表!J:J,E38,単価表!K:K,K38,単価表!L:L,I39),SUM(BA38:BA39)-AU39),0)</f>
        <v>0</v>
      </c>
      <c r="AW39" s="114"/>
      <c r="AX39" s="90">
        <f>IF(AX38="対象",MIN(SUMIFS(単価表!M:M,単価表!J:J,E38,単価表!K:K,K38,単価表!L:L,I39),SUM(BA38:BA39)-AU39),0)</f>
        <v>0</v>
      </c>
      <c r="AY39" s="91">
        <f t="shared" ref="AY39:AZ39" si="18">COUNTIFS($N39:$AR39,"&lt;&gt;"&amp;"",$N$9:$AR$9,AY$11)</f>
        <v>0</v>
      </c>
      <c r="AZ39" s="91">
        <f t="shared" si="18"/>
        <v>0</v>
      </c>
      <c r="BA39" s="92">
        <f>SUMIFS(単価表!$F:$F,単価表!$B:$B,E38,単価表!$C:$C,"平日",単価表!$D:$D,H39,単価表!$E:$E,"一日")*AY39+
SUMIFS(単価表!$F:$F,単価表!$B:$B,E38,単価表!$C:$C,"休日",単価表!$D:$D,H39,単価表!$E:$E,"一日")*AZ39</f>
        <v>0</v>
      </c>
      <c r="BB39" s="105"/>
      <c r="BC39" s="105"/>
    </row>
    <row r="40" spans="2:55" ht="22.5" customHeight="1">
      <c r="B40" s="102">
        <v>15</v>
      </c>
      <c r="C40" s="106"/>
      <c r="D40" s="106"/>
      <c r="E40" s="108"/>
      <c r="F40" s="108"/>
      <c r="G40" s="54"/>
      <c r="H40" s="80" t="str">
        <f>IF(G41="","",DATEDIF(G41,DATE($C$3,$C$4,2),"y"))</f>
        <v/>
      </c>
      <c r="I40" s="80" t="str">
        <f>IF(G41="","",
IF($C$4&lt;4,IF(G41&gt;DATE($C$3-1,4,1),0,DATEDIF(G41,DATE($C$3-1,4,1),"y")),IF(G41&gt;DATE($C$3,4,1),0,DATEDIF(G41,DATE($C$3,4,1),"y"))))</f>
        <v/>
      </c>
      <c r="J40" s="110"/>
      <c r="K40" s="111"/>
      <c r="L40" s="112"/>
      <c r="M40" s="81" t="s">
        <v>50</v>
      </c>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6"/>
      <c r="AS40" s="82">
        <f>COUNTA(N40:AR40)</f>
        <v>0</v>
      </c>
      <c r="AT40" s="83" t="str">
        <f>IF(OR(E40="非課税",E40="生活保護"),"対象","対象外")</f>
        <v>対象外</v>
      </c>
      <c r="AU40" s="83" t="str">
        <f>IF(OR(F40="１００％減免",F40="５０％　減免",F40="２５％　減免"),"対象","対象外")</f>
        <v>対象外</v>
      </c>
      <c r="AV40" s="83" t="str">
        <f>IF(AND(OR(E40="非課税",E40="生活保護"),K40="あり"),"対象","対象外")</f>
        <v>対象外</v>
      </c>
      <c r="AW40" s="113">
        <f>SUM(BA40:BA41)-AV41-AT41-AU41</f>
        <v>0</v>
      </c>
      <c r="AX40" s="83" t="str">
        <f>IF(AND(I40&gt;=3,I40&lt;=5,E40="その他",K40="あり"),"対象","対象外")</f>
        <v>対象外</v>
      </c>
      <c r="AY40" s="84">
        <f t="shared" si="0"/>
        <v>0</v>
      </c>
      <c r="AZ40" s="84">
        <f t="shared" si="0"/>
        <v>0</v>
      </c>
      <c r="BA40" s="85">
        <f>SUMIFS(単価表!$F:$F,単価表!$B:$B,E40,単価表!$C:$C,"平日",単価表!$D:$D,H41,単価表!$E:$E,"半日")*AY40+
SUMIFS(単価表!$F:$F,単価表!$B:$B,E40,単価表!$C:$C,"休日",単価表!$D:$D,H41,単価表!$E:$E,"半日")*AZ40</f>
        <v>0</v>
      </c>
      <c r="BB40" s="104">
        <f>AS40</f>
        <v>0</v>
      </c>
      <c r="BC40" s="104">
        <f>AS41</f>
        <v>0</v>
      </c>
    </row>
    <row r="41" spans="2:55" ht="22.5" customHeight="1">
      <c r="B41" s="102"/>
      <c r="C41" s="107"/>
      <c r="D41" s="107"/>
      <c r="E41" s="109"/>
      <c r="F41" s="109"/>
      <c r="G41" s="55"/>
      <c r="H41" s="86" t="str">
        <f>IF(G41="","",IF(H40&gt;=3,"3歳以上",IF(H40&lt;3,"3歳未満","")))</f>
        <v/>
      </c>
      <c r="I41" s="86" t="str">
        <f>IF(G41="","",IF(I40&gt;=3,"3歳以上",IF(I40&lt;3,"3歳未満","")))</f>
        <v/>
      </c>
      <c r="J41" s="110"/>
      <c r="K41" s="87" t="s">
        <v>51</v>
      </c>
      <c r="L41" s="56"/>
      <c r="M41" s="88"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89">
        <f t="shared" ref="AS41" si="19">COUNTA(N41:AR41)</f>
        <v>0</v>
      </c>
      <c r="AT41" s="90">
        <f>IF(AT40="対象",SUM(BA40:BA41)-AV41-AX41,0)</f>
        <v>0</v>
      </c>
      <c r="AU41" s="90">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0">
        <f>IF(AV40="対象",MIN(SUMIFS(単価表!M:M,単価表!J:J,E40,単価表!K:K,K40,単価表!L:L,I41),SUM(BA40:BA41)-AU41),0)</f>
        <v>0</v>
      </c>
      <c r="AW41" s="114"/>
      <c r="AX41" s="90">
        <f>IF(AX40="対象",MIN(SUMIFS(単価表!M:M,単価表!J:J,E40,単価表!K:K,K40,単価表!L:L,I41),SUM(BA40:BA41)-AU41),0)</f>
        <v>0</v>
      </c>
      <c r="AY41" s="91">
        <f t="shared" ref="AY41:AZ41" si="20">COUNTIFS($N41:$AR41,"&lt;&gt;"&amp;"",$N$9:$AR$9,AY$11)</f>
        <v>0</v>
      </c>
      <c r="AZ41" s="91">
        <f t="shared" si="20"/>
        <v>0</v>
      </c>
      <c r="BA41" s="92">
        <f>SUMIFS(単価表!$F:$F,単価表!$B:$B,E40,単価表!$C:$C,"平日",単価表!$D:$D,H41,単価表!$E:$E,"一日")*AY41+
SUMIFS(単価表!$F:$F,単価表!$B:$B,E40,単価表!$C:$C,"休日",単価表!$D:$D,H41,単価表!$E:$E,"一日")*AZ41</f>
        <v>0</v>
      </c>
      <c r="BB41" s="105"/>
      <c r="BC41" s="105"/>
    </row>
    <row r="42" spans="2:55" ht="22.5" customHeight="1">
      <c r="B42" s="102">
        <v>16</v>
      </c>
      <c r="C42" s="106"/>
      <c r="D42" s="106"/>
      <c r="E42" s="108"/>
      <c r="F42" s="108"/>
      <c r="G42" s="54"/>
      <c r="H42" s="80" t="str">
        <f>IF(G43="","",DATEDIF(G43,DATE($C$3,$C$4,2),"y"))</f>
        <v/>
      </c>
      <c r="I42" s="80" t="str">
        <f>IF(G43="","",
IF($C$4&lt;4,IF(G43&gt;DATE($C$3-1,4,1),0,DATEDIF(G43,DATE($C$3-1,4,1),"y")),IF(G43&gt;DATE($C$3,4,1),0,DATEDIF(G43,DATE($C$3,4,1),"y"))))</f>
        <v/>
      </c>
      <c r="J42" s="110"/>
      <c r="K42" s="111"/>
      <c r="L42" s="112"/>
      <c r="M42" s="81" t="s">
        <v>50</v>
      </c>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6"/>
      <c r="AS42" s="82">
        <f>COUNTA(N42:AR42)</f>
        <v>0</v>
      </c>
      <c r="AT42" s="83" t="str">
        <f>IF(OR(E42="非課税",E42="生活保護"),"対象","対象外")</f>
        <v>対象外</v>
      </c>
      <c r="AU42" s="83" t="str">
        <f>IF(OR(F42="１００％減免",F42="５０％　減免",F42="２５％　減免"),"対象","対象外")</f>
        <v>対象外</v>
      </c>
      <c r="AV42" s="83" t="str">
        <f>IF(AND(OR(E42="非課税",E42="生活保護"),K42="あり"),"対象","対象外")</f>
        <v>対象外</v>
      </c>
      <c r="AW42" s="113">
        <f>SUM(BA42:BA43)-AV43-AT43-AU43</f>
        <v>0</v>
      </c>
      <c r="AX42" s="83" t="str">
        <f>IF(AND(I42&gt;=3,I42&lt;=5,E42="その他",K42="あり"),"対象","対象外")</f>
        <v>対象外</v>
      </c>
      <c r="AY42" s="84">
        <f t="shared" si="0"/>
        <v>0</v>
      </c>
      <c r="AZ42" s="84">
        <f t="shared" si="0"/>
        <v>0</v>
      </c>
      <c r="BA42" s="85">
        <f>SUMIFS(単価表!$F:$F,単価表!$B:$B,E42,単価表!$C:$C,"平日",単価表!$D:$D,H43,単価表!$E:$E,"半日")*AY42+
SUMIFS(単価表!$F:$F,単価表!$B:$B,E42,単価表!$C:$C,"休日",単価表!$D:$D,H43,単価表!$E:$E,"半日")*AZ42</f>
        <v>0</v>
      </c>
      <c r="BB42" s="104">
        <f>AS42</f>
        <v>0</v>
      </c>
      <c r="BC42" s="104">
        <f>AS43</f>
        <v>0</v>
      </c>
    </row>
    <row r="43" spans="2:55" ht="22.5" customHeight="1">
      <c r="B43" s="102"/>
      <c r="C43" s="107"/>
      <c r="D43" s="107"/>
      <c r="E43" s="109"/>
      <c r="F43" s="109"/>
      <c r="G43" s="55"/>
      <c r="H43" s="86" t="str">
        <f>IF(G43="","",IF(H42&gt;=3,"3歳以上",IF(H42&lt;3,"3歳未満","")))</f>
        <v/>
      </c>
      <c r="I43" s="86" t="str">
        <f>IF(G43="","",IF(I42&gt;=3,"3歳以上",IF(I42&lt;3,"3歳未満","")))</f>
        <v/>
      </c>
      <c r="J43" s="110"/>
      <c r="K43" s="87" t="s">
        <v>51</v>
      </c>
      <c r="L43" s="56"/>
      <c r="M43" s="88"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89">
        <f t="shared" ref="AS43" si="21">COUNTA(N43:AR43)</f>
        <v>0</v>
      </c>
      <c r="AT43" s="90">
        <f>IF(AT42="対象",SUM(BA42:BA43)-AV43-AX43,0)</f>
        <v>0</v>
      </c>
      <c r="AU43" s="90">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0">
        <f>IF(AV42="対象",MIN(SUMIFS(単価表!M:M,単価表!J:J,E42,単価表!K:K,K42,単価表!L:L,I43),SUM(BA42:BA43)-AU43),0)</f>
        <v>0</v>
      </c>
      <c r="AW43" s="114"/>
      <c r="AX43" s="90">
        <f>IF(AX42="対象",MIN(SUMIFS(単価表!M:M,単価表!J:J,E42,単価表!K:K,K42,単価表!L:L,I43),SUM(BA42:BA43)-AU43),0)</f>
        <v>0</v>
      </c>
      <c r="AY43" s="91">
        <f t="shared" ref="AY43:AZ43" si="22">COUNTIFS($N43:$AR43,"&lt;&gt;"&amp;"",$N$9:$AR$9,AY$11)</f>
        <v>0</v>
      </c>
      <c r="AZ43" s="91">
        <f t="shared" si="22"/>
        <v>0</v>
      </c>
      <c r="BA43" s="92">
        <f>SUMIFS(単価表!$F:$F,単価表!$B:$B,E42,単価表!$C:$C,"平日",単価表!$D:$D,H43,単価表!$E:$E,"一日")*AY43+
SUMIFS(単価表!$F:$F,単価表!$B:$B,E42,単価表!$C:$C,"休日",単価表!$D:$D,H43,単価表!$E:$E,"一日")*AZ43</f>
        <v>0</v>
      </c>
      <c r="BB43" s="105"/>
      <c r="BC43" s="105"/>
    </row>
    <row r="44" spans="2:55" ht="22.5" customHeight="1">
      <c r="B44" s="102">
        <v>17</v>
      </c>
      <c r="C44" s="106"/>
      <c r="D44" s="106"/>
      <c r="E44" s="108"/>
      <c r="F44" s="108"/>
      <c r="G44" s="54"/>
      <c r="H44" s="80" t="str">
        <f>IF(G45="","",DATEDIF(G45,DATE($C$3,$C$4,2),"y"))</f>
        <v/>
      </c>
      <c r="I44" s="80" t="str">
        <f>IF(G45="","",
IF($C$4&lt;4,IF(G45&gt;DATE($C$3-1,4,1),0,DATEDIF(G45,DATE($C$3-1,4,1),"y")),IF(G45&gt;DATE($C$3,4,1),0,DATEDIF(G45,DATE($C$3,4,1),"y"))))</f>
        <v/>
      </c>
      <c r="J44" s="110"/>
      <c r="K44" s="111"/>
      <c r="L44" s="112"/>
      <c r="M44" s="81" t="s">
        <v>50</v>
      </c>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6"/>
      <c r="AS44" s="82">
        <f>COUNTA(N44:AR44)</f>
        <v>0</v>
      </c>
      <c r="AT44" s="83" t="str">
        <f>IF(OR(E44="非課税",E44="生活保護"),"対象","対象外")</f>
        <v>対象外</v>
      </c>
      <c r="AU44" s="83" t="str">
        <f>IF(OR(F44="１００％減免",F44="５０％　減免",F44="２５％　減免"),"対象","対象外")</f>
        <v>対象外</v>
      </c>
      <c r="AV44" s="83" t="str">
        <f>IF(AND(OR(E44="非課税",E44="生活保護"),K44="あり"),"対象","対象外")</f>
        <v>対象外</v>
      </c>
      <c r="AW44" s="113">
        <f>SUM(BA44:BA45)-AV45-AT45-AU45</f>
        <v>0</v>
      </c>
      <c r="AX44" s="83" t="str">
        <f>IF(AND(I44&gt;=3,I44&lt;=5,E44="その他",K44="あり"),"対象","対象外")</f>
        <v>対象外</v>
      </c>
      <c r="AY44" s="84">
        <f t="shared" si="0"/>
        <v>0</v>
      </c>
      <c r="AZ44" s="84">
        <f t="shared" si="0"/>
        <v>0</v>
      </c>
      <c r="BA44" s="85">
        <f>SUMIFS(単価表!$F:$F,単価表!$B:$B,E44,単価表!$C:$C,"平日",単価表!$D:$D,H45,単価表!$E:$E,"半日")*AY44+
SUMIFS(単価表!$F:$F,単価表!$B:$B,E44,単価表!$C:$C,"休日",単価表!$D:$D,H45,単価表!$E:$E,"半日")*AZ44</f>
        <v>0</v>
      </c>
      <c r="BB44" s="104">
        <f>AS44</f>
        <v>0</v>
      </c>
      <c r="BC44" s="104">
        <f>AS45</f>
        <v>0</v>
      </c>
    </row>
    <row r="45" spans="2:55" ht="22.5" customHeight="1">
      <c r="B45" s="102"/>
      <c r="C45" s="107"/>
      <c r="D45" s="107"/>
      <c r="E45" s="109"/>
      <c r="F45" s="109"/>
      <c r="G45" s="55"/>
      <c r="H45" s="86" t="str">
        <f>IF(G45="","",IF(H44&gt;=3,"3歳以上",IF(H44&lt;3,"3歳未満","")))</f>
        <v/>
      </c>
      <c r="I45" s="86" t="str">
        <f>IF(G45="","",IF(I44&gt;=3,"3歳以上",IF(I44&lt;3,"3歳未満","")))</f>
        <v/>
      </c>
      <c r="J45" s="110"/>
      <c r="K45" s="87" t="s">
        <v>51</v>
      </c>
      <c r="L45" s="56"/>
      <c r="M45" s="88"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89">
        <f t="shared" ref="AS45" si="23">COUNTA(N45:AR45)</f>
        <v>0</v>
      </c>
      <c r="AT45" s="90">
        <f>IF(AT44="対象",SUM(BA44:BA45)-AV45-AX45,0)</f>
        <v>0</v>
      </c>
      <c r="AU45" s="90">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0">
        <f>IF(AV44="対象",MIN(SUMIFS(単価表!M:M,単価表!J:J,E44,単価表!K:K,K44,単価表!L:L,I45),SUM(BA44:BA45)-AU45),0)</f>
        <v>0</v>
      </c>
      <c r="AW45" s="114"/>
      <c r="AX45" s="90">
        <f>IF(AX44="対象",MIN(SUMIFS(単価表!M:M,単価表!J:J,E44,単価表!K:K,K44,単価表!L:L,I45),SUM(BA44:BA45)-AU45),0)</f>
        <v>0</v>
      </c>
      <c r="AY45" s="91">
        <f t="shared" ref="AY45:AZ45" si="24">COUNTIFS($N45:$AR45,"&lt;&gt;"&amp;"",$N$9:$AR$9,AY$11)</f>
        <v>0</v>
      </c>
      <c r="AZ45" s="91">
        <f t="shared" si="24"/>
        <v>0</v>
      </c>
      <c r="BA45" s="92">
        <f>SUMIFS(単価表!$F:$F,単価表!$B:$B,E44,単価表!$C:$C,"平日",単価表!$D:$D,H45,単価表!$E:$E,"一日")*AY45+
SUMIFS(単価表!$F:$F,単価表!$B:$B,E44,単価表!$C:$C,"休日",単価表!$D:$D,H45,単価表!$E:$E,"一日")*AZ45</f>
        <v>0</v>
      </c>
      <c r="BB45" s="105"/>
      <c r="BC45" s="105"/>
    </row>
    <row r="46" spans="2:55" ht="22.5" customHeight="1">
      <c r="B46" s="102">
        <v>18</v>
      </c>
      <c r="C46" s="106"/>
      <c r="D46" s="106"/>
      <c r="E46" s="108"/>
      <c r="F46" s="108"/>
      <c r="G46" s="54"/>
      <c r="H46" s="80" t="str">
        <f>IF(G47="","",DATEDIF(G47,DATE($C$3,$C$4,2),"y"))</f>
        <v/>
      </c>
      <c r="I46" s="80" t="str">
        <f>IF(G47="","",
IF($C$4&lt;4,IF(G47&gt;DATE($C$3-1,4,1),0,DATEDIF(G47,DATE($C$3-1,4,1),"y")),IF(G47&gt;DATE($C$3,4,1),0,DATEDIF(G47,DATE($C$3,4,1),"y"))))</f>
        <v/>
      </c>
      <c r="J46" s="110"/>
      <c r="K46" s="111"/>
      <c r="L46" s="112"/>
      <c r="M46" s="81" t="s">
        <v>50</v>
      </c>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6"/>
      <c r="AS46" s="82">
        <f>COUNTA(N46:AR46)</f>
        <v>0</v>
      </c>
      <c r="AT46" s="83" t="str">
        <f>IF(OR(E46="非課税",E46="生活保護"),"対象","対象外")</f>
        <v>対象外</v>
      </c>
      <c r="AU46" s="83" t="str">
        <f>IF(OR(F46="１００％減免",F46="５０％　減免",F46="２５％　減免"),"対象","対象外")</f>
        <v>対象外</v>
      </c>
      <c r="AV46" s="83" t="str">
        <f>IF(AND(OR(E46="非課税",E46="生活保護"),K46="あり"),"対象","対象外")</f>
        <v>対象外</v>
      </c>
      <c r="AW46" s="113">
        <f>SUM(BA46:BA47)-AV47-AT47-AU47</f>
        <v>0</v>
      </c>
      <c r="AX46" s="83" t="str">
        <f>IF(AND(I46&gt;=3,I46&lt;=5,E46="その他",K46="あり"),"対象","対象外")</f>
        <v>対象外</v>
      </c>
      <c r="AY46" s="84">
        <f t="shared" si="0"/>
        <v>0</v>
      </c>
      <c r="AZ46" s="84">
        <f t="shared" si="0"/>
        <v>0</v>
      </c>
      <c r="BA46" s="85">
        <f>SUMIFS(単価表!$F:$F,単価表!$B:$B,E46,単価表!$C:$C,"平日",単価表!$D:$D,H47,単価表!$E:$E,"半日")*AY46+
SUMIFS(単価表!$F:$F,単価表!$B:$B,E46,単価表!$C:$C,"休日",単価表!$D:$D,H47,単価表!$E:$E,"半日")*AZ46</f>
        <v>0</v>
      </c>
      <c r="BB46" s="104">
        <f>AS46</f>
        <v>0</v>
      </c>
      <c r="BC46" s="104">
        <f>AS47</f>
        <v>0</v>
      </c>
    </row>
    <row r="47" spans="2:55" ht="22.5" customHeight="1">
      <c r="B47" s="102"/>
      <c r="C47" s="107"/>
      <c r="D47" s="107"/>
      <c r="E47" s="109"/>
      <c r="F47" s="109"/>
      <c r="G47" s="55"/>
      <c r="H47" s="86" t="str">
        <f>IF(G47="","",IF(H46&gt;=3,"3歳以上",IF(H46&lt;3,"3歳未満","")))</f>
        <v/>
      </c>
      <c r="I47" s="86" t="str">
        <f>IF(G47="","",IF(I46&gt;=3,"3歳以上",IF(I46&lt;3,"3歳未満","")))</f>
        <v/>
      </c>
      <c r="J47" s="110"/>
      <c r="K47" s="87" t="s">
        <v>51</v>
      </c>
      <c r="L47" s="56"/>
      <c r="M47" s="88"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89">
        <f t="shared" ref="AS47" si="25">COUNTA(N47:AR47)</f>
        <v>0</v>
      </c>
      <c r="AT47" s="90">
        <f>IF(AT46="対象",SUM(BA46:BA47)-AV47-AX47,0)</f>
        <v>0</v>
      </c>
      <c r="AU47" s="90">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0">
        <f>IF(AV46="対象",MIN(SUMIFS(単価表!M:M,単価表!J:J,E46,単価表!K:K,K46,単価表!L:L,I47),SUM(BA46:BA47)-AU47),0)</f>
        <v>0</v>
      </c>
      <c r="AW47" s="114"/>
      <c r="AX47" s="90">
        <f>IF(AX46="対象",MIN(SUMIFS(単価表!M:M,単価表!J:J,E46,単価表!K:K,K46,単価表!L:L,I47),SUM(BA46:BA47)-AU47),0)</f>
        <v>0</v>
      </c>
      <c r="AY47" s="91">
        <f t="shared" ref="AY47:AZ47" si="26">COUNTIFS($N47:$AR47,"&lt;&gt;"&amp;"",$N$9:$AR$9,AY$11)</f>
        <v>0</v>
      </c>
      <c r="AZ47" s="91">
        <f t="shared" si="26"/>
        <v>0</v>
      </c>
      <c r="BA47" s="92">
        <f>SUMIFS(単価表!$F:$F,単価表!$B:$B,E46,単価表!$C:$C,"平日",単価表!$D:$D,H47,単価表!$E:$E,"一日")*AY47+
SUMIFS(単価表!$F:$F,単価表!$B:$B,E46,単価表!$C:$C,"休日",単価表!$D:$D,H47,単価表!$E:$E,"一日")*AZ47</f>
        <v>0</v>
      </c>
      <c r="BB47" s="105"/>
      <c r="BC47" s="105"/>
    </row>
    <row r="48" spans="2:55" ht="22.5" customHeight="1">
      <c r="B48" s="102">
        <v>19</v>
      </c>
      <c r="C48" s="106"/>
      <c r="D48" s="106"/>
      <c r="E48" s="108"/>
      <c r="F48" s="108"/>
      <c r="G48" s="54"/>
      <c r="H48" s="80" t="str">
        <f>IF(G49="","",DATEDIF(G49,DATE($C$3,$C$4,2),"y"))</f>
        <v/>
      </c>
      <c r="I48" s="80" t="str">
        <f>IF(G49="","",
IF($C$4&lt;4,IF(G49&gt;DATE($C$3-1,4,1),0,DATEDIF(G49,DATE($C$3-1,4,1),"y")),IF(G49&gt;DATE($C$3,4,1),0,DATEDIF(G49,DATE($C$3,4,1),"y"))))</f>
        <v/>
      </c>
      <c r="J48" s="110"/>
      <c r="K48" s="111"/>
      <c r="L48" s="112"/>
      <c r="M48" s="81" t="s">
        <v>50</v>
      </c>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6"/>
      <c r="AS48" s="82">
        <f>COUNTA(N48:AR48)</f>
        <v>0</v>
      </c>
      <c r="AT48" s="83" t="str">
        <f>IF(OR(E48="非課税",E48="生活保護"),"対象","対象外")</f>
        <v>対象外</v>
      </c>
      <c r="AU48" s="83" t="str">
        <f>IF(OR(F48="１００％減免",F48="５０％　減免",F48="２５％　減免"),"対象","対象外")</f>
        <v>対象外</v>
      </c>
      <c r="AV48" s="83" t="str">
        <f>IF(AND(OR(E48="非課税",E48="生活保護"),K48="あり"),"対象","対象外")</f>
        <v>対象外</v>
      </c>
      <c r="AW48" s="113">
        <f>SUM(BA48:BA49)-AV49-AT49-AU49</f>
        <v>0</v>
      </c>
      <c r="AX48" s="83" t="str">
        <f>IF(AND(I48&gt;=3,I48&lt;=5,E48="その他",K48="あり"),"対象","対象外")</f>
        <v>対象外</v>
      </c>
      <c r="AY48" s="84">
        <f t="shared" si="0"/>
        <v>0</v>
      </c>
      <c r="AZ48" s="84">
        <f t="shared" si="0"/>
        <v>0</v>
      </c>
      <c r="BA48" s="85">
        <f>SUMIFS(単価表!$F:$F,単価表!$B:$B,E48,単価表!$C:$C,"平日",単価表!$D:$D,H49,単価表!$E:$E,"半日")*AY48+
SUMIFS(単価表!$F:$F,単価表!$B:$B,E48,単価表!$C:$C,"休日",単価表!$D:$D,H49,単価表!$E:$E,"半日")*AZ48</f>
        <v>0</v>
      </c>
      <c r="BB48" s="104">
        <f>AS48</f>
        <v>0</v>
      </c>
      <c r="BC48" s="104">
        <f>AS49</f>
        <v>0</v>
      </c>
    </row>
    <row r="49" spans="2:55" ht="22.5" customHeight="1">
      <c r="B49" s="102"/>
      <c r="C49" s="107"/>
      <c r="D49" s="107"/>
      <c r="E49" s="109"/>
      <c r="F49" s="109"/>
      <c r="G49" s="55"/>
      <c r="H49" s="86" t="str">
        <f>IF(G49="","",IF(H48&gt;=3,"3歳以上",IF(H48&lt;3,"3歳未満","")))</f>
        <v/>
      </c>
      <c r="I49" s="86" t="str">
        <f>IF(G49="","",IF(I48&gt;=3,"3歳以上",IF(I48&lt;3,"3歳未満","")))</f>
        <v/>
      </c>
      <c r="J49" s="110"/>
      <c r="K49" s="87" t="s">
        <v>51</v>
      </c>
      <c r="L49" s="56"/>
      <c r="M49" s="88"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89">
        <f t="shared" ref="AS49" si="27">COUNTA(N49:AR49)</f>
        <v>0</v>
      </c>
      <c r="AT49" s="90">
        <f>IF(AT48="対象",SUM(BA48:BA49)-AV49-AX49,0)</f>
        <v>0</v>
      </c>
      <c r="AU49" s="90">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0">
        <f>IF(AV48="対象",MIN(SUMIFS(単価表!M:M,単価表!J:J,E48,単価表!K:K,K48,単価表!L:L,I49),SUM(BA48:BA49)-AU49),0)</f>
        <v>0</v>
      </c>
      <c r="AW49" s="114"/>
      <c r="AX49" s="90">
        <f>IF(AX48="対象",MIN(SUMIFS(単価表!M:M,単価表!J:J,E48,単価表!K:K,K48,単価表!L:L,I49),SUM(BA48:BA49)-AU49),0)</f>
        <v>0</v>
      </c>
      <c r="AY49" s="91">
        <f t="shared" ref="AY49:AZ49" si="28">COUNTIFS($N49:$AR49,"&lt;&gt;"&amp;"",$N$9:$AR$9,AY$11)</f>
        <v>0</v>
      </c>
      <c r="AZ49" s="91">
        <f t="shared" si="28"/>
        <v>0</v>
      </c>
      <c r="BA49" s="92">
        <f>SUMIFS(単価表!$F:$F,単価表!$B:$B,E48,単価表!$C:$C,"平日",単価表!$D:$D,H49,単価表!$E:$E,"一日")*AY49+
SUMIFS(単価表!$F:$F,単価表!$B:$B,E48,単価表!$C:$C,"休日",単価表!$D:$D,H49,単価表!$E:$E,"一日")*AZ49</f>
        <v>0</v>
      </c>
      <c r="BB49" s="105"/>
      <c r="BC49" s="105"/>
    </row>
    <row r="50" spans="2:55" ht="22.5" customHeight="1">
      <c r="B50" s="102">
        <v>20</v>
      </c>
      <c r="C50" s="106"/>
      <c r="D50" s="106"/>
      <c r="E50" s="108"/>
      <c r="F50" s="108"/>
      <c r="G50" s="54"/>
      <c r="H50" s="80" t="str">
        <f>IF(G51="","",DATEDIF(G51,DATE($C$3,$C$4,2),"y"))</f>
        <v/>
      </c>
      <c r="I50" s="80" t="str">
        <f>IF(G51="","",
IF($C$4&lt;4,IF(G51&gt;DATE($C$3-1,4,1),0,DATEDIF(G51,DATE($C$3-1,4,1),"y")),IF(G51&gt;DATE($C$3,4,1),0,DATEDIF(G51,DATE($C$3,4,1),"y"))))</f>
        <v/>
      </c>
      <c r="J50" s="110"/>
      <c r="K50" s="111"/>
      <c r="L50" s="112"/>
      <c r="M50" s="81" t="s">
        <v>50</v>
      </c>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5"/>
      <c r="AQ50" s="95"/>
      <c r="AR50" s="96"/>
      <c r="AS50" s="82">
        <f>COUNTA(N50:AR50)</f>
        <v>0</v>
      </c>
      <c r="AT50" s="83" t="str">
        <f>IF(OR(E50="非課税",E50="生活保護"),"対象","対象外")</f>
        <v>対象外</v>
      </c>
      <c r="AU50" s="83" t="str">
        <f>IF(OR(F50="１００％減免",F50="５０％　減免",F50="２５％　減免"),"対象","対象外")</f>
        <v>対象外</v>
      </c>
      <c r="AV50" s="83" t="str">
        <f>IF(AND(OR(E50="非課税",E50="生活保護"),K50="あり"),"対象","対象外")</f>
        <v>対象外</v>
      </c>
      <c r="AW50" s="113">
        <f>SUM(BA50:BA51)-AV51-AT51-AU51</f>
        <v>0</v>
      </c>
      <c r="AX50" s="83" t="str">
        <f>IF(AND(I50&gt;=3,I50&lt;=5,E50="その他",K50="あり"),"対象","対象外")</f>
        <v>対象外</v>
      </c>
      <c r="AY50" s="84">
        <f t="shared" si="0"/>
        <v>0</v>
      </c>
      <c r="AZ50" s="84">
        <f t="shared" si="0"/>
        <v>0</v>
      </c>
      <c r="BA50" s="85">
        <f>SUMIFS(単価表!$F:$F,単価表!$B:$B,E50,単価表!$C:$C,"平日",単価表!$D:$D,H51,単価表!$E:$E,"半日")*AY50+
SUMIFS(単価表!$F:$F,単価表!$B:$B,E50,単価表!$C:$C,"休日",単価表!$D:$D,H51,単価表!$E:$E,"半日")*AZ50</f>
        <v>0</v>
      </c>
      <c r="BB50" s="104">
        <f>AS50</f>
        <v>0</v>
      </c>
      <c r="BC50" s="104">
        <f>AS51</f>
        <v>0</v>
      </c>
    </row>
    <row r="51" spans="2:55" ht="22.5" customHeight="1">
      <c r="B51" s="102"/>
      <c r="C51" s="107"/>
      <c r="D51" s="107"/>
      <c r="E51" s="109"/>
      <c r="F51" s="109"/>
      <c r="G51" s="55"/>
      <c r="H51" s="86" t="str">
        <f>IF(G51="","",IF(H50&gt;=3,"3歳以上",IF(H50&lt;3,"3歳未満","")))</f>
        <v/>
      </c>
      <c r="I51" s="86" t="str">
        <f>IF(G51="","",IF(I50&gt;=3,"3歳以上",IF(I50&lt;3,"3歳未満","")))</f>
        <v/>
      </c>
      <c r="J51" s="110"/>
      <c r="K51" s="87" t="s">
        <v>51</v>
      </c>
      <c r="L51" s="56"/>
      <c r="M51" s="88"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89">
        <f t="shared" ref="AS51" si="29">COUNTA(N51:AR51)</f>
        <v>0</v>
      </c>
      <c r="AT51" s="90">
        <f>IF(AT50="対象",SUM(BA50:BA51)-AV51-AX51,0)</f>
        <v>0</v>
      </c>
      <c r="AU51" s="90">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0">
        <f>IF(AV50="対象",MIN(SUMIFS(単価表!M:M,単価表!J:J,E50,単価表!K:K,K50,単価表!L:L,I51),SUM(BA50:BA51)-AU51),0)</f>
        <v>0</v>
      </c>
      <c r="AW51" s="114"/>
      <c r="AX51" s="90">
        <f>IF(AX50="対象",MIN(SUMIFS(単価表!M:M,単価表!J:J,E50,単価表!K:K,K50,単価表!L:L,I51),SUM(BA50:BA51)-AU51),0)</f>
        <v>0</v>
      </c>
      <c r="AY51" s="91">
        <f t="shared" ref="AY51:AZ51" si="30">COUNTIFS($N51:$AR51,"&lt;&gt;"&amp;"",$N$9:$AR$9,AY$11)</f>
        <v>0</v>
      </c>
      <c r="AZ51" s="91">
        <f t="shared" si="30"/>
        <v>0</v>
      </c>
      <c r="BA51" s="92">
        <f>SUMIFS(単価表!$F:$F,単価表!$B:$B,E50,単価表!$C:$C,"平日",単価表!$D:$D,H51,単価表!$E:$E,"一日")*AY51+
SUMIFS(単価表!$F:$F,単価表!$B:$B,E50,単価表!$C:$C,"休日",単価表!$D:$D,H51,単価表!$E:$E,"一日")*AZ51</f>
        <v>0</v>
      </c>
      <c r="BB51" s="105"/>
      <c r="BC51" s="105"/>
    </row>
    <row r="52" spans="2:55" ht="22.5" customHeight="1">
      <c r="B52" s="102">
        <v>21</v>
      </c>
      <c r="C52" s="106"/>
      <c r="D52" s="106"/>
      <c r="E52" s="108"/>
      <c r="F52" s="108"/>
      <c r="G52" s="54"/>
      <c r="H52" s="80" t="str">
        <f>IF(G53="","",DATEDIF(G53,DATE($C$3,$C$4,2),"y"))</f>
        <v/>
      </c>
      <c r="I52" s="80" t="str">
        <f>IF(G53="","",
IF($C$4&lt;4,IF(G53&gt;DATE($C$3-1,4,1),0,DATEDIF(G53,DATE($C$3-1,4,1),"y")),IF(G53&gt;DATE($C$3,4,1),0,DATEDIF(G53,DATE($C$3,4,1),"y"))))</f>
        <v/>
      </c>
      <c r="J52" s="110"/>
      <c r="K52" s="111"/>
      <c r="L52" s="112"/>
      <c r="M52" s="81" t="s">
        <v>50</v>
      </c>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6"/>
      <c r="AS52" s="82">
        <f>COUNTA(N52:AR52)</f>
        <v>0</v>
      </c>
      <c r="AT52" s="83" t="str">
        <f>IF(OR(E52="非課税",E52="生活保護"),"対象","対象外")</f>
        <v>対象外</v>
      </c>
      <c r="AU52" s="83" t="str">
        <f>IF(OR(F52="１００％減免",F52="５０％　減免",F52="２５％　減免"),"対象","対象外")</f>
        <v>対象外</v>
      </c>
      <c r="AV52" s="83" t="str">
        <f>IF(AND(OR(E52="非課税",E52="生活保護"),K52="あり"),"対象","対象外")</f>
        <v>対象外</v>
      </c>
      <c r="AW52" s="113">
        <f>SUM(BA52:BA53)-AV53-AT53-AU53</f>
        <v>0</v>
      </c>
      <c r="AX52" s="83" t="str">
        <f>IF(AND(I52&gt;=3,I52&lt;=5,E52="その他",K52="あり"),"対象","対象外")</f>
        <v>対象外</v>
      </c>
      <c r="AY52" s="84">
        <f t="shared" si="0"/>
        <v>0</v>
      </c>
      <c r="AZ52" s="84">
        <f t="shared" si="0"/>
        <v>0</v>
      </c>
      <c r="BA52" s="85">
        <f>SUMIFS(単価表!$F:$F,単価表!$B:$B,E52,単価表!$C:$C,"平日",単価表!$D:$D,H53,単価表!$E:$E,"半日")*AY52+
SUMIFS(単価表!$F:$F,単価表!$B:$B,E52,単価表!$C:$C,"休日",単価表!$D:$D,H53,単価表!$E:$E,"半日")*AZ52</f>
        <v>0</v>
      </c>
      <c r="BB52" s="104">
        <f>AS52</f>
        <v>0</v>
      </c>
      <c r="BC52" s="104">
        <f>AS53</f>
        <v>0</v>
      </c>
    </row>
    <row r="53" spans="2:55" ht="22.5" customHeight="1">
      <c r="B53" s="102"/>
      <c r="C53" s="107"/>
      <c r="D53" s="107"/>
      <c r="E53" s="109"/>
      <c r="F53" s="109"/>
      <c r="G53" s="55"/>
      <c r="H53" s="86" t="str">
        <f>IF(G53="","",IF(H52&gt;=3,"3歳以上",IF(H52&lt;3,"3歳未満","")))</f>
        <v/>
      </c>
      <c r="I53" s="86" t="str">
        <f>IF(G53="","",IF(I52&gt;=3,"3歳以上",IF(I52&lt;3,"3歳未満","")))</f>
        <v/>
      </c>
      <c r="J53" s="110"/>
      <c r="K53" s="87" t="s">
        <v>51</v>
      </c>
      <c r="L53" s="56"/>
      <c r="M53" s="88"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89">
        <f t="shared" ref="AS53" si="31">COUNTA(N53:AR53)</f>
        <v>0</v>
      </c>
      <c r="AT53" s="90">
        <f>IF(AT52="対象",SUM(BA52:BA53)-AV53-AX53,0)</f>
        <v>0</v>
      </c>
      <c r="AU53" s="90">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0">
        <f>IF(AV52="対象",MIN(SUMIFS(単価表!M:M,単価表!J:J,E52,単価表!K:K,K52,単価表!L:L,I53),SUM(BA52:BA53)-AU53),0)</f>
        <v>0</v>
      </c>
      <c r="AW53" s="114"/>
      <c r="AX53" s="90">
        <f>IF(AX52="対象",MIN(SUMIFS(単価表!M:M,単価表!J:J,E52,単価表!K:K,K52,単価表!L:L,I53),SUM(BA52:BA53)-AU53),0)</f>
        <v>0</v>
      </c>
      <c r="AY53" s="91">
        <f t="shared" ref="AY53:AZ53" si="32">COUNTIFS($N53:$AR53,"&lt;&gt;"&amp;"",$N$9:$AR$9,AY$11)</f>
        <v>0</v>
      </c>
      <c r="AZ53" s="91">
        <f t="shared" si="32"/>
        <v>0</v>
      </c>
      <c r="BA53" s="92">
        <f>SUMIFS(単価表!$F:$F,単価表!$B:$B,E52,単価表!$C:$C,"平日",単価表!$D:$D,H53,単価表!$E:$E,"一日")*AY53+
SUMIFS(単価表!$F:$F,単価表!$B:$B,E52,単価表!$C:$C,"休日",単価表!$D:$D,H53,単価表!$E:$E,"一日")*AZ53</f>
        <v>0</v>
      </c>
      <c r="BB53" s="105"/>
      <c r="BC53" s="105"/>
    </row>
    <row r="54" spans="2:55" ht="22.5" customHeight="1">
      <c r="B54" s="102">
        <v>22</v>
      </c>
      <c r="C54" s="106"/>
      <c r="D54" s="106"/>
      <c r="E54" s="108"/>
      <c r="F54" s="108"/>
      <c r="G54" s="54"/>
      <c r="H54" s="80" t="str">
        <f>IF(G55="","",DATEDIF(G55,DATE($C$3,$C$4,2),"y"))</f>
        <v/>
      </c>
      <c r="I54" s="80" t="str">
        <f>IF(G55="","",
IF($C$4&lt;4,IF(G55&gt;DATE($C$3-1,4,1),0,DATEDIF(G55,DATE($C$3-1,4,1),"y")),IF(G55&gt;DATE($C$3,4,1),0,DATEDIF(G55,DATE($C$3,4,1),"y"))))</f>
        <v/>
      </c>
      <c r="J54" s="110"/>
      <c r="K54" s="111"/>
      <c r="L54" s="112"/>
      <c r="M54" s="81" t="s">
        <v>50</v>
      </c>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6"/>
      <c r="AS54" s="82">
        <f>COUNTA(N54:AR54)</f>
        <v>0</v>
      </c>
      <c r="AT54" s="83" t="str">
        <f>IF(OR(E54="非課税",E54="生活保護"),"対象","対象外")</f>
        <v>対象外</v>
      </c>
      <c r="AU54" s="83" t="str">
        <f>IF(OR(F54="１００％減免",F54="５０％　減免",F54="２５％　減免"),"対象","対象外")</f>
        <v>対象外</v>
      </c>
      <c r="AV54" s="83" t="str">
        <f>IF(AND(OR(E54="非課税",E54="生活保護"),K54="あり"),"対象","対象外")</f>
        <v>対象外</v>
      </c>
      <c r="AW54" s="113">
        <f>SUM(BA54:BA55)-AV55-AT55-AU55</f>
        <v>0</v>
      </c>
      <c r="AX54" s="83" t="str">
        <f>IF(AND(I54&gt;=3,I54&lt;=5,E54="その他",K54="あり"),"対象","対象外")</f>
        <v>対象外</v>
      </c>
      <c r="AY54" s="84">
        <f t="shared" si="0"/>
        <v>0</v>
      </c>
      <c r="AZ54" s="84">
        <f t="shared" si="0"/>
        <v>0</v>
      </c>
      <c r="BA54" s="85">
        <f>SUMIFS(単価表!$F:$F,単価表!$B:$B,E54,単価表!$C:$C,"平日",単価表!$D:$D,H55,単価表!$E:$E,"半日")*AY54+
SUMIFS(単価表!$F:$F,単価表!$B:$B,E54,単価表!$C:$C,"休日",単価表!$D:$D,H55,単価表!$E:$E,"半日")*AZ54</f>
        <v>0</v>
      </c>
      <c r="BB54" s="104">
        <f>AS54</f>
        <v>0</v>
      </c>
      <c r="BC54" s="104">
        <f>AS55</f>
        <v>0</v>
      </c>
    </row>
    <row r="55" spans="2:55" ht="22.5" customHeight="1">
      <c r="B55" s="102"/>
      <c r="C55" s="107"/>
      <c r="D55" s="107"/>
      <c r="E55" s="109"/>
      <c r="F55" s="109"/>
      <c r="G55" s="55"/>
      <c r="H55" s="86" t="str">
        <f>IF(G55="","",IF(H54&gt;=3,"3歳以上",IF(H54&lt;3,"3歳未満","")))</f>
        <v/>
      </c>
      <c r="I55" s="86" t="str">
        <f>IF(G55="","",IF(I54&gt;=3,"3歳以上",IF(I54&lt;3,"3歳未満","")))</f>
        <v/>
      </c>
      <c r="J55" s="110"/>
      <c r="K55" s="87" t="s">
        <v>51</v>
      </c>
      <c r="L55" s="56"/>
      <c r="M55" s="88"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89">
        <f t="shared" ref="AS55" si="33">COUNTA(N55:AR55)</f>
        <v>0</v>
      </c>
      <c r="AT55" s="90">
        <f>IF(AT54="対象",SUM(BA54:BA55)-AV55-AX55,0)</f>
        <v>0</v>
      </c>
      <c r="AU55" s="90">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0">
        <f>IF(AV54="対象",MIN(SUMIFS(単価表!M:M,単価表!J:J,E54,単価表!K:K,K54,単価表!L:L,I55),SUM(BA54:BA55)-AU55),0)</f>
        <v>0</v>
      </c>
      <c r="AW55" s="114"/>
      <c r="AX55" s="90">
        <f>IF(AX54="対象",MIN(SUMIFS(単価表!M:M,単価表!J:J,E54,単価表!K:K,K54,単価表!L:L,I55),SUM(BA54:BA55)-AU55),0)</f>
        <v>0</v>
      </c>
      <c r="AY55" s="91">
        <f t="shared" ref="AY55:AZ55" si="34">COUNTIFS($N55:$AR55,"&lt;&gt;"&amp;"",$N$9:$AR$9,AY$11)</f>
        <v>0</v>
      </c>
      <c r="AZ55" s="91">
        <f t="shared" si="34"/>
        <v>0</v>
      </c>
      <c r="BA55" s="92">
        <f>SUMIFS(単価表!$F:$F,単価表!$B:$B,E54,単価表!$C:$C,"平日",単価表!$D:$D,H55,単価表!$E:$E,"一日")*AY55+
SUMIFS(単価表!$F:$F,単価表!$B:$B,E54,単価表!$C:$C,"休日",単価表!$D:$D,H55,単価表!$E:$E,"一日")*AZ55</f>
        <v>0</v>
      </c>
      <c r="BB55" s="105"/>
      <c r="BC55" s="105"/>
    </row>
    <row r="56" spans="2:55" ht="22.5" customHeight="1">
      <c r="B56" s="102">
        <v>23</v>
      </c>
      <c r="C56" s="106"/>
      <c r="D56" s="106"/>
      <c r="E56" s="108"/>
      <c r="F56" s="108"/>
      <c r="G56" s="54"/>
      <c r="H56" s="80" t="str">
        <f>IF(G57="","",DATEDIF(G57,DATE($C$3,$C$4,2),"y"))</f>
        <v/>
      </c>
      <c r="I56" s="80" t="str">
        <f>IF(G57="","",
IF($C$4&lt;4,IF(G57&gt;DATE($C$3-1,4,1),0,DATEDIF(G57,DATE($C$3-1,4,1),"y")),IF(G57&gt;DATE($C$3,4,1),0,DATEDIF(G57,DATE($C$3,4,1),"y"))))</f>
        <v/>
      </c>
      <c r="J56" s="110"/>
      <c r="K56" s="111"/>
      <c r="L56" s="112"/>
      <c r="M56" s="81" t="s">
        <v>50</v>
      </c>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6"/>
      <c r="AS56" s="82">
        <f>COUNTA(N56:AR56)</f>
        <v>0</v>
      </c>
      <c r="AT56" s="83" t="str">
        <f>IF(OR(E56="非課税",E56="生活保護"),"対象","対象外")</f>
        <v>対象外</v>
      </c>
      <c r="AU56" s="83" t="str">
        <f>IF(OR(F56="１００％減免",F56="５０％　減免",F56="２５％　減免"),"対象","対象外")</f>
        <v>対象外</v>
      </c>
      <c r="AV56" s="83" t="str">
        <f>IF(AND(OR(E56="非課税",E56="生活保護"),K56="あり"),"対象","対象外")</f>
        <v>対象外</v>
      </c>
      <c r="AW56" s="113">
        <f>SUM(BA56:BA57)-AV57-AT57-AU57</f>
        <v>0</v>
      </c>
      <c r="AX56" s="83" t="str">
        <f>IF(AND(I56&gt;=3,I56&lt;=5,E56="その他",K56="あり"),"対象","対象外")</f>
        <v>対象外</v>
      </c>
      <c r="AY56" s="84">
        <f t="shared" si="0"/>
        <v>0</v>
      </c>
      <c r="AZ56" s="84">
        <f t="shared" si="0"/>
        <v>0</v>
      </c>
      <c r="BA56" s="85">
        <f>SUMIFS(単価表!$F:$F,単価表!$B:$B,E56,単価表!$C:$C,"平日",単価表!$D:$D,H57,単価表!$E:$E,"半日")*AY56+
SUMIFS(単価表!$F:$F,単価表!$B:$B,E56,単価表!$C:$C,"休日",単価表!$D:$D,H57,単価表!$E:$E,"半日")*AZ56</f>
        <v>0</v>
      </c>
      <c r="BB56" s="104">
        <f>AS56</f>
        <v>0</v>
      </c>
      <c r="BC56" s="104">
        <f>AS57</f>
        <v>0</v>
      </c>
    </row>
    <row r="57" spans="2:55" ht="22.5" customHeight="1">
      <c r="B57" s="102"/>
      <c r="C57" s="107"/>
      <c r="D57" s="107"/>
      <c r="E57" s="109"/>
      <c r="F57" s="109"/>
      <c r="G57" s="55"/>
      <c r="H57" s="86" t="str">
        <f>IF(G57="","",IF(H56&gt;=3,"3歳以上",IF(H56&lt;3,"3歳未満","")))</f>
        <v/>
      </c>
      <c r="I57" s="86" t="str">
        <f>IF(G57="","",IF(I56&gt;=3,"3歳以上",IF(I56&lt;3,"3歳未満","")))</f>
        <v/>
      </c>
      <c r="J57" s="110"/>
      <c r="K57" s="87" t="s">
        <v>51</v>
      </c>
      <c r="L57" s="56"/>
      <c r="M57" s="88"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89">
        <f t="shared" ref="AS57" si="35">COUNTA(N57:AR57)</f>
        <v>0</v>
      </c>
      <c r="AT57" s="90">
        <f>IF(AT56="対象",SUM(BA56:BA57)-AV57-AX57,0)</f>
        <v>0</v>
      </c>
      <c r="AU57" s="90">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0">
        <f>IF(AV56="対象",MIN(SUMIFS(単価表!M:M,単価表!J:J,E56,単価表!K:K,K56,単価表!L:L,I57),SUM(BA56:BA57)-AU57),0)</f>
        <v>0</v>
      </c>
      <c r="AW57" s="114"/>
      <c r="AX57" s="90">
        <f>IF(AX56="対象",MIN(SUMIFS(単価表!M:M,単価表!J:J,E56,単価表!K:K,K56,単価表!L:L,I57),SUM(BA56:BA57)-AU57),0)</f>
        <v>0</v>
      </c>
      <c r="AY57" s="91">
        <f t="shared" ref="AY57:AZ57" si="36">COUNTIFS($N57:$AR57,"&lt;&gt;"&amp;"",$N$9:$AR$9,AY$11)</f>
        <v>0</v>
      </c>
      <c r="AZ57" s="91">
        <f t="shared" si="36"/>
        <v>0</v>
      </c>
      <c r="BA57" s="92">
        <f>SUMIFS(単価表!$F:$F,単価表!$B:$B,E56,単価表!$C:$C,"平日",単価表!$D:$D,H57,単価表!$E:$E,"一日")*AY57+
SUMIFS(単価表!$F:$F,単価表!$B:$B,E56,単価表!$C:$C,"休日",単価表!$D:$D,H57,単価表!$E:$E,"一日")*AZ57</f>
        <v>0</v>
      </c>
      <c r="BB57" s="105"/>
      <c r="BC57" s="105"/>
    </row>
    <row r="58" spans="2:55" ht="22.5" customHeight="1">
      <c r="B58" s="102">
        <v>24</v>
      </c>
      <c r="C58" s="106"/>
      <c r="D58" s="106"/>
      <c r="E58" s="108"/>
      <c r="F58" s="108"/>
      <c r="G58" s="54"/>
      <c r="H58" s="80" t="str">
        <f>IF(G59="","",DATEDIF(G59,DATE($C$3,$C$4,2),"y"))</f>
        <v/>
      </c>
      <c r="I58" s="80" t="str">
        <f>IF(G59="","",
IF($C$4&lt;4,IF(G59&gt;DATE($C$3-1,4,1),0,DATEDIF(G59,DATE($C$3-1,4,1),"y")),IF(G59&gt;DATE($C$3,4,1),0,DATEDIF(G59,DATE($C$3,4,1),"y"))))</f>
        <v/>
      </c>
      <c r="J58" s="110"/>
      <c r="K58" s="111"/>
      <c r="L58" s="112"/>
      <c r="M58" s="81" t="s">
        <v>50</v>
      </c>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6"/>
      <c r="AS58" s="82">
        <f>COUNTA(N58:AR58)</f>
        <v>0</v>
      </c>
      <c r="AT58" s="83" t="str">
        <f>IF(OR(E58="非課税",E58="生活保護"),"対象","対象外")</f>
        <v>対象外</v>
      </c>
      <c r="AU58" s="83" t="str">
        <f>IF(OR(F58="１００％減免",F58="５０％　減免",F58="２５％　減免"),"対象","対象外")</f>
        <v>対象外</v>
      </c>
      <c r="AV58" s="83" t="str">
        <f>IF(AND(OR(E58="非課税",E58="生活保護"),K58="あり"),"対象","対象外")</f>
        <v>対象外</v>
      </c>
      <c r="AW58" s="113">
        <f>SUM(BA58:BA59)-AV59-AT59-AU59</f>
        <v>0</v>
      </c>
      <c r="AX58" s="83" t="str">
        <f>IF(AND(I58&gt;=3,I58&lt;=5,E58="その他",K58="あり"),"対象","対象外")</f>
        <v>対象外</v>
      </c>
      <c r="AY58" s="84">
        <f t="shared" si="0"/>
        <v>0</v>
      </c>
      <c r="AZ58" s="84">
        <f t="shared" si="0"/>
        <v>0</v>
      </c>
      <c r="BA58" s="85">
        <f>SUMIFS(単価表!$F:$F,単価表!$B:$B,E58,単価表!$C:$C,"平日",単価表!$D:$D,H59,単価表!$E:$E,"半日")*AY58+
SUMIFS(単価表!$F:$F,単価表!$B:$B,E58,単価表!$C:$C,"休日",単価表!$D:$D,H59,単価表!$E:$E,"半日")*AZ58</f>
        <v>0</v>
      </c>
      <c r="BB58" s="104">
        <f>AS58</f>
        <v>0</v>
      </c>
      <c r="BC58" s="104">
        <f>AS59</f>
        <v>0</v>
      </c>
    </row>
    <row r="59" spans="2:55" ht="22.5" customHeight="1">
      <c r="B59" s="102"/>
      <c r="C59" s="107"/>
      <c r="D59" s="107"/>
      <c r="E59" s="109"/>
      <c r="F59" s="109"/>
      <c r="G59" s="55"/>
      <c r="H59" s="86" t="str">
        <f>IF(G59="","",IF(H58&gt;=3,"3歳以上",IF(H58&lt;3,"3歳未満","")))</f>
        <v/>
      </c>
      <c r="I59" s="86" t="str">
        <f>IF(G59="","",IF(I58&gt;=3,"3歳以上",IF(I58&lt;3,"3歳未満","")))</f>
        <v/>
      </c>
      <c r="J59" s="110"/>
      <c r="K59" s="87" t="s">
        <v>51</v>
      </c>
      <c r="L59" s="56"/>
      <c r="M59" s="88"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89">
        <f t="shared" ref="AS59" si="37">COUNTA(N59:AR59)</f>
        <v>0</v>
      </c>
      <c r="AT59" s="90">
        <f>IF(AT58="対象",SUM(BA58:BA59)-AV59-AX59,0)</f>
        <v>0</v>
      </c>
      <c r="AU59" s="90">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0">
        <f>IF(AV58="対象",MIN(SUMIFS(単価表!M:M,単価表!J:J,E58,単価表!K:K,K58,単価表!L:L,I59),SUM(BA58:BA59)-AU59),0)</f>
        <v>0</v>
      </c>
      <c r="AW59" s="114"/>
      <c r="AX59" s="90">
        <f>IF(AX58="対象",MIN(SUMIFS(単価表!M:M,単価表!J:J,E58,単価表!K:K,K58,単価表!L:L,I59),SUM(BA58:BA59)-AU59),0)</f>
        <v>0</v>
      </c>
      <c r="AY59" s="91">
        <f t="shared" ref="AY59:AZ59" si="38">COUNTIFS($N59:$AR59,"&lt;&gt;"&amp;"",$N$9:$AR$9,AY$11)</f>
        <v>0</v>
      </c>
      <c r="AZ59" s="91">
        <f t="shared" si="38"/>
        <v>0</v>
      </c>
      <c r="BA59" s="92">
        <f>SUMIFS(単価表!$F:$F,単価表!$B:$B,E58,単価表!$C:$C,"平日",単価表!$D:$D,H59,単価表!$E:$E,"一日")*AY59+
SUMIFS(単価表!$F:$F,単価表!$B:$B,E58,単価表!$C:$C,"休日",単価表!$D:$D,H59,単価表!$E:$E,"一日")*AZ59</f>
        <v>0</v>
      </c>
      <c r="BB59" s="105"/>
      <c r="BC59" s="105"/>
    </row>
    <row r="60" spans="2:55" ht="22.5" customHeight="1">
      <c r="B60" s="102">
        <v>25</v>
      </c>
      <c r="C60" s="106"/>
      <c r="D60" s="106"/>
      <c r="E60" s="108"/>
      <c r="F60" s="108"/>
      <c r="G60" s="54"/>
      <c r="H60" s="80" t="str">
        <f>IF(G61="","",DATEDIF(G61,DATE($C$3,$C$4,2),"y"))</f>
        <v/>
      </c>
      <c r="I60" s="80" t="str">
        <f>IF(G61="","",
IF($C$4&lt;4,IF(G61&gt;DATE($C$3-1,4,1),0,DATEDIF(G61,DATE($C$3-1,4,1),"y")),IF(G61&gt;DATE($C$3,4,1),0,DATEDIF(G61,DATE($C$3,4,1),"y"))))</f>
        <v/>
      </c>
      <c r="J60" s="110"/>
      <c r="K60" s="111"/>
      <c r="L60" s="112"/>
      <c r="M60" s="81" t="s">
        <v>50</v>
      </c>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6"/>
      <c r="AS60" s="82">
        <f>COUNTA(N60:AR60)</f>
        <v>0</v>
      </c>
      <c r="AT60" s="83" t="str">
        <f>IF(OR(E60="非課税",E60="生活保護"),"対象","対象外")</f>
        <v>対象外</v>
      </c>
      <c r="AU60" s="83" t="str">
        <f>IF(OR(F60="１００％減免",F60="５０％　減免",F60="２５％　減免"),"対象","対象外")</f>
        <v>対象外</v>
      </c>
      <c r="AV60" s="83" t="str">
        <f>IF(AND(OR(E60="非課税",E60="生活保護"),K60="あり"),"対象","対象外")</f>
        <v>対象外</v>
      </c>
      <c r="AW60" s="113">
        <f>SUM(BA60:BA61)-AV61-AT61-AU61</f>
        <v>0</v>
      </c>
      <c r="AX60" s="83" t="str">
        <f>IF(AND(I60&gt;=3,I60&lt;=5,E60="その他",K60="あり"),"対象","対象外")</f>
        <v>対象外</v>
      </c>
      <c r="AY60" s="84">
        <f t="shared" si="0"/>
        <v>0</v>
      </c>
      <c r="AZ60" s="84">
        <f t="shared" si="0"/>
        <v>0</v>
      </c>
      <c r="BA60" s="85">
        <f>SUMIFS(単価表!$F:$F,単価表!$B:$B,E60,単価表!$C:$C,"平日",単価表!$D:$D,H61,単価表!$E:$E,"半日")*AY60+
SUMIFS(単価表!$F:$F,単価表!$B:$B,E60,単価表!$C:$C,"休日",単価表!$D:$D,H61,単価表!$E:$E,"半日")*AZ60</f>
        <v>0</v>
      </c>
      <c r="BB60" s="104">
        <f>AS60</f>
        <v>0</v>
      </c>
      <c r="BC60" s="104">
        <f>AS61</f>
        <v>0</v>
      </c>
    </row>
    <row r="61" spans="2:55" ht="22.5" customHeight="1">
      <c r="B61" s="102"/>
      <c r="C61" s="107"/>
      <c r="D61" s="107"/>
      <c r="E61" s="109"/>
      <c r="F61" s="109"/>
      <c r="G61" s="55"/>
      <c r="H61" s="86" t="str">
        <f>IF(G61="","",IF(H60&gt;=3,"3歳以上",IF(H60&lt;3,"3歳未満","")))</f>
        <v/>
      </c>
      <c r="I61" s="86" t="str">
        <f>IF(G61="","",IF(I60&gt;=3,"3歳以上",IF(I60&lt;3,"3歳未満","")))</f>
        <v/>
      </c>
      <c r="J61" s="110"/>
      <c r="K61" s="87" t="s">
        <v>51</v>
      </c>
      <c r="L61" s="56"/>
      <c r="M61" s="88"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89">
        <f t="shared" ref="AS61" si="39">COUNTA(N61:AR61)</f>
        <v>0</v>
      </c>
      <c r="AT61" s="90">
        <f>IF(AT60="対象",SUM(BA60:BA61)-AV61-AX61,0)</f>
        <v>0</v>
      </c>
      <c r="AU61" s="90">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0">
        <f>IF(AV60="対象",MIN(SUMIFS(単価表!M:M,単価表!J:J,E60,単価表!K:K,K60,単価表!L:L,I61),SUM(BA60:BA61)-AU61),0)</f>
        <v>0</v>
      </c>
      <c r="AW61" s="114"/>
      <c r="AX61" s="90">
        <f>IF(AX60="対象",MIN(SUMIFS(単価表!M:M,単価表!J:J,E60,単価表!K:K,K60,単価表!L:L,I61),SUM(BA60:BA61)-AU61),0)</f>
        <v>0</v>
      </c>
      <c r="AY61" s="91">
        <f t="shared" ref="AY61:AZ61" si="40">COUNTIFS($N61:$AR61,"&lt;&gt;"&amp;"",$N$9:$AR$9,AY$11)</f>
        <v>0</v>
      </c>
      <c r="AZ61" s="91">
        <f t="shared" si="40"/>
        <v>0</v>
      </c>
      <c r="BA61" s="92">
        <f>SUMIFS(単価表!$F:$F,単価表!$B:$B,E60,単価表!$C:$C,"平日",単価表!$D:$D,H61,単価表!$E:$E,"一日")*AY61+
SUMIFS(単価表!$F:$F,単価表!$B:$B,E60,単価表!$C:$C,"休日",単価表!$D:$D,H61,単価表!$E:$E,"一日")*AZ61</f>
        <v>0</v>
      </c>
      <c r="BB61" s="105"/>
      <c r="BC61" s="105"/>
    </row>
    <row r="62" spans="2:55" ht="22.5" customHeight="1">
      <c r="B62" s="102">
        <v>26</v>
      </c>
      <c r="C62" s="106"/>
      <c r="D62" s="106"/>
      <c r="E62" s="108"/>
      <c r="F62" s="108"/>
      <c r="G62" s="54"/>
      <c r="H62" s="80" t="str">
        <f>IF(G63="","",DATEDIF(G63,DATE($C$3,$C$4,2),"y"))</f>
        <v/>
      </c>
      <c r="I62" s="80" t="str">
        <f>IF(G63="","",
IF($C$4&lt;4,IF(G63&gt;DATE($C$3-1,4,1),0,DATEDIF(G63,DATE($C$3-1,4,1),"y")),IF(G63&gt;DATE($C$3,4,1),0,DATEDIF(G63,DATE($C$3,4,1),"y"))))</f>
        <v/>
      </c>
      <c r="J62" s="110"/>
      <c r="K62" s="111"/>
      <c r="L62" s="112"/>
      <c r="M62" s="81" t="s">
        <v>50</v>
      </c>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6"/>
      <c r="AS62" s="82">
        <f>COUNTA(N62:AR62)</f>
        <v>0</v>
      </c>
      <c r="AT62" s="83" t="str">
        <f>IF(OR(E62="非課税",E62="生活保護"),"対象","対象外")</f>
        <v>対象外</v>
      </c>
      <c r="AU62" s="83" t="str">
        <f>IF(OR(F62="１００％減免",F62="５０％　減免",F62="２５％　減免"),"対象","対象外")</f>
        <v>対象外</v>
      </c>
      <c r="AV62" s="83" t="str">
        <f>IF(AND(OR(E62="非課税",E62="生活保護"),K62="あり"),"対象","対象外")</f>
        <v>対象外</v>
      </c>
      <c r="AW62" s="113">
        <f>SUM(BA62:BA63)-AV63-AT63-AU63</f>
        <v>0</v>
      </c>
      <c r="AX62" s="83" t="str">
        <f>IF(AND(I62&gt;=3,I62&lt;=5,E62="その他",K62="あり"),"対象","対象外")</f>
        <v>対象外</v>
      </c>
      <c r="AY62" s="84">
        <f t="shared" si="0"/>
        <v>0</v>
      </c>
      <c r="AZ62" s="84">
        <f t="shared" si="0"/>
        <v>0</v>
      </c>
      <c r="BA62" s="85">
        <f>SUMIFS(単価表!$F:$F,単価表!$B:$B,E62,単価表!$C:$C,"平日",単価表!$D:$D,H63,単価表!$E:$E,"半日")*AY62+
SUMIFS(単価表!$F:$F,単価表!$B:$B,E62,単価表!$C:$C,"休日",単価表!$D:$D,H63,単価表!$E:$E,"半日")*AZ62</f>
        <v>0</v>
      </c>
      <c r="BB62" s="104">
        <f>AS62</f>
        <v>0</v>
      </c>
      <c r="BC62" s="104">
        <f>AS63</f>
        <v>0</v>
      </c>
    </row>
    <row r="63" spans="2:55" ht="22.5" customHeight="1">
      <c r="B63" s="102"/>
      <c r="C63" s="107"/>
      <c r="D63" s="107"/>
      <c r="E63" s="109"/>
      <c r="F63" s="109"/>
      <c r="G63" s="55"/>
      <c r="H63" s="86" t="str">
        <f>IF(G63="","",IF(H62&gt;=3,"3歳以上",IF(H62&lt;3,"3歳未満","")))</f>
        <v/>
      </c>
      <c r="I63" s="86" t="str">
        <f>IF(G63="","",IF(I62&gt;=3,"3歳以上",IF(I62&lt;3,"3歳未満","")))</f>
        <v/>
      </c>
      <c r="J63" s="110"/>
      <c r="K63" s="87" t="s">
        <v>51</v>
      </c>
      <c r="L63" s="56"/>
      <c r="M63" s="88"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89">
        <f t="shared" ref="AS63" si="41">COUNTA(N63:AR63)</f>
        <v>0</v>
      </c>
      <c r="AT63" s="90">
        <f>IF(AT62="対象",SUM(BA62:BA63)-AV63-AX63,0)</f>
        <v>0</v>
      </c>
      <c r="AU63" s="90">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0">
        <f>IF(AV62="対象",MIN(SUMIFS(単価表!M:M,単価表!J:J,E62,単価表!K:K,K62,単価表!L:L,I63),SUM(BA62:BA63)-AU63),0)</f>
        <v>0</v>
      </c>
      <c r="AW63" s="114"/>
      <c r="AX63" s="90">
        <f>IF(AX62="対象",MIN(SUMIFS(単価表!M:M,単価表!J:J,E62,単価表!K:K,K62,単価表!L:L,I63),SUM(BA62:BA63)-AU63),0)</f>
        <v>0</v>
      </c>
      <c r="AY63" s="91">
        <f t="shared" ref="AY63:AZ63" si="42">COUNTIFS($N63:$AR63,"&lt;&gt;"&amp;"",$N$9:$AR$9,AY$11)</f>
        <v>0</v>
      </c>
      <c r="AZ63" s="91">
        <f t="shared" si="42"/>
        <v>0</v>
      </c>
      <c r="BA63" s="92">
        <f>SUMIFS(単価表!$F:$F,単価表!$B:$B,E62,単価表!$C:$C,"平日",単価表!$D:$D,H63,単価表!$E:$E,"一日")*AY63+
SUMIFS(単価表!$F:$F,単価表!$B:$B,E62,単価表!$C:$C,"休日",単価表!$D:$D,H63,単価表!$E:$E,"一日")*AZ63</f>
        <v>0</v>
      </c>
      <c r="BB63" s="105"/>
      <c r="BC63" s="105"/>
    </row>
    <row r="64" spans="2:55" ht="22.5" customHeight="1">
      <c r="B64" s="102">
        <v>27</v>
      </c>
      <c r="C64" s="106"/>
      <c r="D64" s="106"/>
      <c r="E64" s="108"/>
      <c r="F64" s="108"/>
      <c r="G64" s="54"/>
      <c r="H64" s="80" t="str">
        <f>IF(G65="","",DATEDIF(G65,DATE($C$3,$C$4,2),"y"))</f>
        <v/>
      </c>
      <c r="I64" s="80" t="str">
        <f>IF(G65="","",
IF($C$4&lt;4,IF(G65&gt;DATE($C$3-1,4,1),0,DATEDIF(G65,DATE($C$3-1,4,1),"y")),IF(G65&gt;DATE($C$3,4,1),0,DATEDIF(G65,DATE($C$3,4,1),"y"))))</f>
        <v/>
      </c>
      <c r="J64" s="110"/>
      <c r="K64" s="111"/>
      <c r="L64" s="112"/>
      <c r="M64" s="81" t="s">
        <v>50</v>
      </c>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6"/>
      <c r="AS64" s="82">
        <f>COUNTA(N64:AR64)</f>
        <v>0</v>
      </c>
      <c r="AT64" s="83" t="str">
        <f>IF(OR(E64="非課税",E64="生活保護"),"対象","対象外")</f>
        <v>対象外</v>
      </c>
      <c r="AU64" s="83" t="str">
        <f>IF(OR(F64="１００％減免",F64="５０％　減免",F64="２５％　減免"),"対象","対象外")</f>
        <v>対象外</v>
      </c>
      <c r="AV64" s="83" t="str">
        <f>IF(AND(OR(E64="非課税",E64="生活保護"),K64="あり"),"対象","対象外")</f>
        <v>対象外</v>
      </c>
      <c r="AW64" s="113">
        <f>SUM(BA64:BA65)-AV65-AT65-AU65</f>
        <v>0</v>
      </c>
      <c r="AX64" s="83" t="str">
        <f>IF(AND(I64&gt;=3,I64&lt;=5,E64="その他",K64="あり"),"対象","対象外")</f>
        <v>対象外</v>
      </c>
      <c r="AY64" s="84">
        <f t="shared" si="0"/>
        <v>0</v>
      </c>
      <c r="AZ64" s="84">
        <f t="shared" si="0"/>
        <v>0</v>
      </c>
      <c r="BA64" s="85">
        <f>SUMIFS(単価表!$F:$F,単価表!$B:$B,E64,単価表!$C:$C,"平日",単価表!$D:$D,H65,単価表!$E:$E,"半日")*AY64+
SUMIFS(単価表!$F:$F,単価表!$B:$B,E64,単価表!$C:$C,"休日",単価表!$D:$D,H65,単価表!$E:$E,"半日")*AZ64</f>
        <v>0</v>
      </c>
      <c r="BB64" s="104">
        <f>AS64</f>
        <v>0</v>
      </c>
      <c r="BC64" s="104">
        <f>AS65</f>
        <v>0</v>
      </c>
    </row>
    <row r="65" spans="2:55" ht="22.5" customHeight="1">
      <c r="B65" s="102"/>
      <c r="C65" s="107"/>
      <c r="D65" s="107"/>
      <c r="E65" s="109"/>
      <c r="F65" s="109"/>
      <c r="G65" s="55"/>
      <c r="H65" s="86" t="str">
        <f>IF(G65="","",IF(H64&gt;=3,"3歳以上",IF(H64&lt;3,"3歳未満","")))</f>
        <v/>
      </c>
      <c r="I65" s="86" t="str">
        <f>IF(G65="","",IF(I64&gt;=3,"3歳以上",IF(I64&lt;3,"3歳未満","")))</f>
        <v/>
      </c>
      <c r="J65" s="110"/>
      <c r="K65" s="87" t="s">
        <v>51</v>
      </c>
      <c r="L65" s="56"/>
      <c r="M65" s="88"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89">
        <f t="shared" ref="AS65" si="43">COUNTA(N65:AR65)</f>
        <v>0</v>
      </c>
      <c r="AT65" s="90">
        <f>IF(AT64="対象",SUM(BA64:BA65)-AV65-AX65,0)</f>
        <v>0</v>
      </c>
      <c r="AU65" s="90">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0">
        <f>IF(AV64="対象",MIN(SUMIFS(単価表!M:M,単価表!J:J,E64,単価表!K:K,K64,単価表!L:L,I65),SUM(BA64:BA65)-AU65),0)</f>
        <v>0</v>
      </c>
      <c r="AW65" s="114"/>
      <c r="AX65" s="90">
        <f>IF(AX64="対象",MIN(SUMIFS(単価表!M:M,単価表!J:J,E64,単価表!K:K,K64,単価表!L:L,I65),SUM(BA64:BA65)-AU65),0)</f>
        <v>0</v>
      </c>
      <c r="AY65" s="91">
        <f t="shared" ref="AY65:AZ65" si="44">COUNTIFS($N65:$AR65,"&lt;&gt;"&amp;"",$N$9:$AR$9,AY$11)</f>
        <v>0</v>
      </c>
      <c r="AZ65" s="91">
        <f t="shared" si="44"/>
        <v>0</v>
      </c>
      <c r="BA65" s="92">
        <f>SUMIFS(単価表!$F:$F,単価表!$B:$B,E64,単価表!$C:$C,"平日",単価表!$D:$D,H65,単価表!$E:$E,"一日")*AY65+
SUMIFS(単価表!$F:$F,単価表!$B:$B,E64,単価表!$C:$C,"休日",単価表!$D:$D,H65,単価表!$E:$E,"一日")*AZ65</f>
        <v>0</v>
      </c>
      <c r="BB65" s="105"/>
      <c r="BC65" s="105"/>
    </row>
    <row r="66" spans="2:55" ht="22.5" customHeight="1">
      <c r="B66" s="102">
        <v>28</v>
      </c>
      <c r="C66" s="106"/>
      <c r="D66" s="106"/>
      <c r="E66" s="108"/>
      <c r="F66" s="108"/>
      <c r="G66" s="54"/>
      <c r="H66" s="80" t="str">
        <f>IF(G67="","",DATEDIF(G67,DATE($C$3,$C$4,2),"y"))</f>
        <v/>
      </c>
      <c r="I66" s="80" t="str">
        <f>IF(G67="","",
IF($C$4&lt;4,IF(G67&gt;DATE($C$3-1,4,1),0,DATEDIF(G67,DATE($C$3-1,4,1),"y")),IF(G67&gt;DATE($C$3,4,1),0,DATEDIF(G67,DATE($C$3,4,1),"y"))))</f>
        <v/>
      </c>
      <c r="J66" s="110"/>
      <c r="K66" s="111"/>
      <c r="L66" s="112"/>
      <c r="M66" s="81" t="s">
        <v>50</v>
      </c>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6"/>
      <c r="AS66" s="82">
        <f>COUNTA(N66:AR66)</f>
        <v>0</v>
      </c>
      <c r="AT66" s="83" t="str">
        <f>IF(OR(E66="非課税",E66="生活保護"),"対象","対象外")</f>
        <v>対象外</v>
      </c>
      <c r="AU66" s="83" t="str">
        <f>IF(OR(F66="１００％減免",F66="５０％　減免",F66="２５％　減免"),"対象","対象外")</f>
        <v>対象外</v>
      </c>
      <c r="AV66" s="83" t="str">
        <f>IF(AND(OR(E66="非課税",E66="生活保護"),K66="あり"),"対象","対象外")</f>
        <v>対象外</v>
      </c>
      <c r="AW66" s="113">
        <f>SUM(BA66:BA67)-AV67-AT67-AU67</f>
        <v>0</v>
      </c>
      <c r="AX66" s="83" t="str">
        <f>IF(AND(I66&gt;=3,I66&lt;=5,E66="その他",K66="あり"),"対象","対象外")</f>
        <v>対象外</v>
      </c>
      <c r="AY66" s="84">
        <f t="shared" si="0"/>
        <v>0</v>
      </c>
      <c r="AZ66" s="84">
        <f t="shared" si="0"/>
        <v>0</v>
      </c>
      <c r="BA66" s="85">
        <f>SUMIFS(単価表!$F:$F,単価表!$B:$B,E66,単価表!$C:$C,"平日",単価表!$D:$D,H67,単価表!$E:$E,"半日")*AY66+
SUMIFS(単価表!$F:$F,単価表!$B:$B,E66,単価表!$C:$C,"休日",単価表!$D:$D,H67,単価表!$E:$E,"半日")*AZ66</f>
        <v>0</v>
      </c>
      <c r="BB66" s="104">
        <f>AS66</f>
        <v>0</v>
      </c>
      <c r="BC66" s="104">
        <f>AS67</f>
        <v>0</v>
      </c>
    </row>
    <row r="67" spans="2:55" ht="22.5" customHeight="1">
      <c r="B67" s="102"/>
      <c r="C67" s="107"/>
      <c r="D67" s="107"/>
      <c r="E67" s="109"/>
      <c r="F67" s="109"/>
      <c r="G67" s="55"/>
      <c r="H67" s="86" t="str">
        <f>IF(G67="","",IF(H66&gt;=3,"3歳以上",IF(H66&lt;3,"3歳未満","")))</f>
        <v/>
      </c>
      <c r="I67" s="86" t="str">
        <f>IF(G67="","",IF(I66&gt;=3,"3歳以上",IF(I66&lt;3,"3歳未満","")))</f>
        <v/>
      </c>
      <c r="J67" s="110"/>
      <c r="K67" s="87" t="s">
        <v>51</v>
      </c>
      <c r="L67" s="56"/>
      <c r="M67" s="88"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89">
        <f t="shared" ref="AS67" si="45">COUNTA(N67:AR67)</f>
        <v>0</v>
      </c>
      <c r="AT67" s="90">
        <f>IF(AT66="対象",SUM(BA66:BA67)-AV67-AX67,0)</f>
        <v>0</v>
      </c>
      <c r="AU67" s="90">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0">
        <f>IF(AV66="対象",MIN(SUMIFS(単価表!M:M,単価表!J:J,E66,単価表!K:K,K66,単価表!L:L,I67),SUM(BA66:BA67)-AU67),0)</f>
        <v>0</v>
      </c>
      <c r="AW67" s="114"/>
      <c r="AX67" s="90">
        <f>IF(AX66="対象",MIN(SUMIFS(単価表!M:M,単価表!J:J,E66,単価表!K:K,K66,単価表!L:L,I67),SUM(BA66:BA67)-AU67),0)</f>
        <v>0</v>
      </c>
      <c r="AY67" s="91">
        <f t="shared" ref="AY67:AZ67" si="46">COUNTIFS($N67:$AR67,"&lt;&gt;"&amp;"",$N$9:$AR$9,AY$11)</f>
        <v>0</v>
      </c>
      <c r="AZ67" s="91">
        <f t="shared" si="46"/>
        <v>0</v>
      </c>
      <c r="BA67" s="92">
        <f>SUMIFS(単価表!$F:$F,単価表!$B:$B,E66,単価表!$C:$C,"平日",単価表!$D:$D,H67,単価表!$E:$E,"一日")*AY67+
SUMIFS(単価表!$F:$F,単価表!$B:$B,E66,単価表!$C:$C,"休日",単価表!$D:$D,H67,単価表!$E:$E,"一日")*AZ67</f>
        <v>0</v>
      </c>
      <c r="BB67" s="105"/>
      <c r="BC67" s="105"/>
    </row>
    <row r="68" spans="2:55" ht="22.5" customHeight="1">
      <c r="B68" s="102">
        <v>29</v>
      </c>
      <c r="C68" s="106"/>
      <c r="D68" s="106"/>
      <c r="E68" s="108"/>
      <c r="F68" s="108"/>
      <c r="G68" s="54"/>
      <c r="H68" s="80" t="str">
        <f>IF(G69="","",DATEDIF(G69,DATE($C$3,$C$4,2),"y"))</f>
        <v/>
      </c>
      <c r="I68" s="80" t="str">
        <f>IF(G69="","",
IF($C$4&lt;4,IF(G69&gt;DATE($C$3-1,4,1),0,DATEDIF(G69,DATE($C$3-1,4,1),"y")),IF(G69&gt;DATE($C$3,4,1),0,DATEDIF(G69,DATE($C$3,4,1),"y"))))</f>
        <v/>
      </c>
      <c r="J68" s="110"/>
      <c r="K68" s="111"/>
      <c r="L68" s="112"/>
      <c r="M68" s="81" t="s">
        <v>50</v>
      </c>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5"/>
      <c r="AQ68" s="95"/>
      <c r="AR68" s="96"/>
      <c r="AS68" s="82">
        <f>COUNTA(N68:AR68)</f>
        <v>0</v>
      </c>
      <c r="AT68" s="83" t="str">
        <f>IF(OR(E68="非課税",E68="生活保護"),"対象","対象外")</f>
        <v>対象外</v>
      </c>
      <c r="AU68" s="83" t="str">
        <f>IF(OR(F68="１００％減免",F68="５０％　減免",F68="２５％　減免"),"対象","対象外")</f>
        <v>対象外</v>
      </c>
      <c r="AV68" s="83" t="str">
        <f>IF(AND(OR(E68="非課税",E68="生活保護"),K68="あり"),"対象","対象外")</f>
        <v>対象外</v>
      </c>
      <c r="AW68" s="113">
        <f>SUM(BA68:BA69)-AV69-AT69-AU69</f>
        <v>0</v>
      </c>
      <c r="AX68" s="83" t="str">
        <f>IF(AND(I68&gt;=3,I68&lt;=5,E68="その他",K68="あり"),"対象","対象外")</f>
        <v>対象外</v>
      </c>
      <c r="AY68" s="84">
        <f t="shared" si="0"/>
        <v>0</v>
      </c>
      <c r="AZ68" s="84">
        <f t="shared" si="0"/>
        <v>0</v>
      </c>
      <c r="BA68" s="85">
        <f>SUMIFS(単価表!$F:$F,単価表!$B:$B,E68,単価表!$C:$C,"平日",単価表!$D:$D,H69,単価表!$E:$E,"半日")*AY68+
SUMIFS(単価表!$F:$F,単価表!$B:$B,E68,単価表!$C:$C,"休日",単価表!$D:$D,H69,単価表!$E:$E,"半日")*AZ68</f>
        <v>0</v>
      </c>
      <c r="BB68" s="104">
        <f>AS68</f>
        <v>0</v>
      </c>
      <c r="BC68" s="104">
        <f>AS69</f>
        <v>0</v>
      </c>
    </row>
    <row r="69" spans="2:55" ht="22.5" customHeight="1">
      <c r="B69" s="102"/>
      <c r="C69" s="107"/>
      <c r="D69" s="107"/>
      <c r="E69" s="109"/>
      <c r="F69" s="109"/>
      <c r="G69" s="55"/>
      <c r="H69" s="86" t="str">
        <f>IF(G69="","",IF(H68&gt;=3,"3歳以上",IF(H68&lt;3,"3歳未満","")))</f>
        <v/>
      </c>
      <c r="I69" s="86" t="str">
        <f>IF(G69="","",IF(I68&gt;=3,"3歳以上",IF(I68&lt;3,"3歳未満","")))</f>
        <v/>
      </c>
      <c r="J69" s="110"/>
      <c r="K69" s="87" t="s">
        <v>51</v>
      </c>
      <c r="L69" s="56"/>
      <c r="M69" s="88"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89">
        <f t="shared" ref="AS69" si="47">COUNTA(N69:AR69)</f>
        <v>0</v>
      </c>
      <c r="AT69" s="90">
        <f>IF(AT68="対象",SUM(BA68:BA69)-AV69-AX69,0)</f>
        <v>0</v>
      </c>
      <c r="AU69" s="90">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0">
        <f>IF(AV68="対象",MIN(SUMIFS(単価表!M:M,単価表!J:J,E68,単価表!K:K,K68,単価表!L:L,I69),SUM(BA68:BA69)-AU69),0)</f>
        <v>0</v>
      </c>
      <c r="AW69" s="114"/>
      <c r="AX69" s="90">
        <f>IF(AX68="対象",MIN(SUMIFS(単価表!M:M,単価表!J:J,E68,単価表!K:K,K68,単価表!L:L,I69),SUM(BA68:BA69)-AU69),0)</f>
        <v>0</v>
      </c>
      <c r="AY69" s="91">
        <f t="shared" ref="AY69:AZ69" si="48">COUNTIFS($N69:$AR69,"&lt;&gt;"&amp;"",$N$9:$AR$9,AY$11)</f>
        <v>0</v>
      </c>
      <c r="AZ69" s="91">
        <f t="shared" si="48"/>
        <v>0</v>
      </c>
      <c r="BA69" s="92">
        <f>SUMIFS(単価表!$F:$F,単価表!$B:$B,E68,単価表!$C:$C,"平日",単価表!$D:$D,H69,単価表!$E:$E,"一日")*AY69+
SUMIFS(単価表!$F:$F,単価表!$B:$B,E68,単価表!$C:$C,"休日",単価表!$D:$D,H69,単価表!$E:$E,"一日")*AZ69</f>
        <v>0</v>
      </c>
      <c r="BB69" s="105"/>
      <c r="BC69" s="105"/>
    </row>
    <row r="70" spans="2:55" ht="22.5" customHeight="1">
      <c r="B70" s="102">
        <v>30</v>
      </c>
      <c r="C70" s="106"/>
      <c r="D70" s="106"/>
      <c r="E70" s="108"/>
      <c r="F70" s="108"/>
      <c r="G70" s="54"/>
      <c r="H70" s="80" t="str">
        <f>IF(G71="","",DATEDIF(G71,DATE($C$3,$C$4,2),"y"))</f>
        <v/>
      </c>
      <c r="I70" s="80" t="str">
        <f>IF(G71="","",
IF($C$4&lt;4,IF(G71&gt;DATE($C$3-1,4,1),0,DATEDIF(G71,DATE($C$3-1,4,1),"y")),IF(G71&gt;DATE($C$3,4,1),0,DATEDIF(G71,DATE($C$3,4,1),"y"))))</f>
        <v/>
      </c>
      <c r="J70" s="110"/>
      <c r="K70" s="111"/>
      <c r="L70" s="112"/>
      <c r="M70" s="81" t="s">
        <v>50</v>
      </c>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6"/>
      <c r="AS70" s="82">
        <f>COUNTA(N70:AR70)</f>
        <v>0</v>
      </c>
      <c r="AT70" s="83" t="str">
        <f>IF(OR(E70="非課税",E70="生活保護"),"対象","対象外")</f>
        <v>対象外</v>
      </c>
      <c r="AU70" s="83" t="str">
        <f>IF(OR(F70="１００％減免",F70="５０％　減免",F70="２５％　減免"),"対象","対象外")</f>
        <v>対象外</v>
      </c>
      <c r="AV70" s="83" t="str">
        <f>IF(AND(OR(E70="非課税",E70="生活保護"),K70="あり"),"対象","対象外")</f>
        <v>対象外</v>
      </c>
      <c r="AW70" s="113">
        <f>SUM(BA70:BA71)-AV71-AT71-AU71</f>
        <v>0</v>
      </c>
      <c r="AX70" s="83" t="str">
        <f>IF(AND(I70&gt;=3,I70&lt;=5,E70="その他",K70="あり"),"対象","対象外")</f>
        <v>対象外</v>
      </c>
      <c r="AY70" s="84">
        <f t="shared" si="0"/>
        <v>0</v>
      </c>
      <c r="AZ70" s="84">
        <f t="shared" si="0"/>
        <v>0</v>
      </c>
      <c r="BA70" s="85">
        <f>SUMIFS(単価表!$F:$F,単価表!$B:$B,E70,単価表!$C:$C,"平日",単価表!$D:$D,H71,単価表!$E:$E,"半日")*AY70+
SUMIFS(単価表!$F:$F,単価表!$B:$B,E70,単価表!$C:$C,"休日",単価表!$D:$D,H71,単価表!$E:$E,"半日")*AZ70</f>
        <v>0</v>
      </c>
      <c r="BB70" s="104">
        <f>AS70</f>
        <v>0</v>
      </c>
      <c r="BC70" s="104">
        <f>AS71</f>
        <v>0</v>
      </c>
    </row>
    <row r="71" spans="2:55" ht="22.5" customHeight="1">
      <c r="B71" s="102"/>
      <c r="C71" s="107"/>
      <c r="D71" s="107"/>
      <c r="E71" s="109"/>
      <c r="F71" s="109"/>
      <c r="G71" s="55"/>
      <c r="H71" s="86" t="str">
        <f>IF(G71="","",IF(H70&gt;=3,"3歳以上",IF(H70&lt;3,"3歳未満","")))</f>
        <v/>
      </c>
      <c r="I71" s="86" t="str">
        <f>IF(G71="","",IF(I70&gt;=3,"3歳以上",IF(I70&lt;3,"3歳未満","")))</f>
        <v/>
      </c>
      <c r="J71" s="110"/>
      <c r="K71" s="87" t="s">
        <v>51</v>
      </c>
      <c r="L71" s="56"/>
      <c r="M71" s="88"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89">
        <f t="shared" ref="AS71" si="49">COUNTA(N71:AR71)</f>
        <v>0</v>
      </c>
      <c r="AT71" s="90">
        <f>IF(AT70="対象",SUM(BA70:BA71)-AV71-AX71,0)</f>
        <v>0</v>
      </c>
      <c r="AU71" s="90">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0">
        <f>IF(AV70="対象",MIN(SUMIFS(単価表!M:M,単価表!J:J,E70,単価表!K:K,K70,単価表!L:L,I71),SUM(BA70:BA71)-AU71),0)</f>
        <v>0</v>
      </c>
      <c r="AW71" s="114"/>
      <c r="AX71" s="90">
        <f>IF(AX70="対象",MIN(SUMIFS(単価表!M:M,単価表!J:J,E70,単価表!K:K,K70,単価表!L:L,I71),SUM(BA70:BA71)-AU71),0)</f>
        <v>0</v>
      </c>
      <c r="AY71" s="91">
        <f t="shared" ref="AY71:AZ71" si="50">COUNTIFS($N71:$AR71,"&lt;&gt;"&amp;"",$N$9:$AR$9,AY$11)</f>
        <v>0</v>
      </c>
      <c r="AZ71" s="91">
        <f t="shared" si="50"/>
        <v>0</v>
      </c>
      <c r="BA71" s="92">
        <f>SUMIFS(単価表!$F:$F,単価表!$B:$B,E70,単価表!$C:$C,"平日",単価表!$D:$D,H71,単価表!$E:$E,"一日")*AY71+
SUMIFS(単価表!$F:$F,単価表!$B:$B,E70,単価表!$C:$C,"休日",単価表!$D:$D,H71,単価表!$E:$E,"一日")*AZ71</f>
        <v>0</v>
      </c>
      <c r="BB71" s="105"/>
      <c r="BC71" s="105"/>
    </row>
    <row r="72" spans="2:55" ht="22.5" customHeight="1">
      <c r="B72" s="102">
        <v>31</v>
      </c>
      <c r="C72" s="106"/>
      <c r="D72" s="106"/>
      <c r="E72" s="108"/>
      <c r="F72" s="108"/>
      <c r="G72" s="54"/>
      <c r="H72" s="80" t="str">
        <f>IF(G73="","",DATEDIF(G73,DATE($C$3,$C$4,2),"y"))</f>
        <v/>
      </c>
      <c r="I72" s="80" t="str">
        <f>IF(G73="","",
IF($C$4&lt;4,IF(G73&gt;DATE($C$3-1,4,1),0,DATEDIF(G73,DATE($C$3-1,4,1),"y")),IF(G73&gt;DATE($C$3,4,1),0,DATEDIF(G73,DATE($C$3,4,1),"y"))))</f>
        <v/>
      </c>
      <c r="J72" s="110"/>
      <c r="K72" s="111"/>
      <c r="L72" s="112"/>
      <c r="M72" s="81" t="s">
        <v>50</v>
      </c>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6"/>
      <c r="AS72" s="82">
        <f>COUNTA(N72:AR72)</f>
        <v>0</v>
      </c>
      <c r="AT72" s="83" t="str">
        <f>IF(OR(E72="非課税",E72="生活保護"),"対象","対象外")</f>
        <v>対象外</v>
      </c>
      <c r="AU72" s="83" t="str">
        <f>IF(OR(F72="１００％減免",F72="５０％　減免",F72="２５％　減免"),"対象","対象外")</f>
        <v>対象外</v>
      </c>
      <c r="AV72" s="83" t="str">
        <f>IF(AND(OR(E72="非課税",E72="生活保護"),K72="あり"),"対象","対象外")</f>
        <v>対象外</v>
      </c>
      <c r="AW72" s="113">
        <f>SUM(BA72:BA73)-AV73-AT73-AU73</f>
        <v>0</v>
      </c>
      <c r="AX72" s="83" t="str">
        <f>IF(AND(I72&gt;=3,I72&lt;=5,E72="その他",K72="あり"),"対象","対象外")</f>
        <v>対象外</v>
      </c>
      <c r="AY72" s="84">
        <f t="shared" si="0"/>
        <v>0</v>
      </c>
      <c r="AZ72" s="84">
        <f t="shared" si="0"/>
        <v>0</v>
      </c>
      <c r="BA72" s="85">
        <f>SUMIFS(単価表!$F:$F,単価表!$B:$B,E72,単価表!$C:$C,"平日",単価表!$D:$D,H73,単価表!$E:$E,"半日")*AY72+
SUMIFS(単価表!$F:$F,単価表!$B:$B,E72,単価表!$C:$C,"休日",単価表!$D:$D,H73,単価表!$E:$E,"半日")*AZ72</f>
        <v>0</v>
      </c>
      <c r="BB72" s="104">
        <f>AS72</f>
        <v>0</v>
      </c>
      <c r="BC72" s="104">
        <f>AS73</f>
        <v>0</v>
      </c>
    </row>
    <row r="73" spans="2:55" ht="22.5" customHeight="1">
      <c r="B73" s="102"/>
      <c r="C73" s="107"/>
      <c r="D73" s="107"/>
      <c r="E73" s="109"/>
      <c r="F73" s="109"/>
      <c r="G73" s="55"/>
      <c r="H73" s="86" t="str">
        <f>IF(G73="","",IF(H72&gt;=3,"3歳以上",IF(H72&lt;3,"3歳未満","")))</f>
        <v/>
      </c>
      <c r="I73" s="86" t="str">
        <f>IF(G73="","",IF(I72&gt;=3,"3歳以上",IF(I72&lt;3,"3歳未満","")))</f>
        <v/>
      </c>
      <c r="J73" s="110"/>
      <c r="K73" s="87" t="s">
        <v>51</v>
      </c>
      <c r="L73" s="56"/>
      <c r="M73" s="88"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89">
        <f t="shared" ref="AS73" si="51">COUNTA(N73:AR73)</f>
        <v>0</v>
      </c>
      <c r="AT73" s="90">
        <f>IF(AT72="対象",SUM(BA72:BA73)-AV73-AX73,0)</f>
        <v>0</v>
      </c>
      <c r="AU73" s="90">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0">
        <f>IF(AV72="対象",MIN(SUMIFS(単価表!M:M,単価表!J:J,E72,単価表!K:K,K72,単価表!L:L,I73),SUM(BA72:BA73)-AU73),0)</f>
        <v>0</v>
      </c>
      <c r="AW73" s="114"/>
      <c r="AX73" s="90">
        <f>IF(AX72="対象",MIN(SUMIFS(単価表!M:M,単価表!J:J,E72,単価表!K:K,K72,単価表!L:L,I73),SUM(BA72:BA73)-AU73),0)</f>
        <v>0</v>
      </c>
      <c r="AY73" s="91">
        <f t="shared" ref="AY73:AZ73" si="52">COUNTIFS($N73:$AR73,"&lt;&gt;"&amp;"",$N$9:$AR$9,AY$11)</f>
        <v>0</v>
      </c>
      <c r="AZ73" s="91">
        <f t="shared" si="52"/>
        <v>0</v>
      </c>
      <c r="BA73" s="92">
        <f>SUMIFS(単価表!$F:$F,単価表!$B:$B,E72,単価表!$C:$C,"平日",単価表!$D:$D,H73,単価表!$E:$E,"一日")*AY73+
SUMIFS(単価表!$F:$F,単価表!$B:$B,E72,単価表!$C:$C,"休日",単価表!$D:$D,H73,単価表!$E:$E,"一日")*AZ73</f>
        <v>0</v>
      </c>
      <c r="BB73" s="105"/>
      <c r="BC73" s="105"/>
    </row>
    <row r="74" spans="2:55" ht="22.5" customHeight="1">
      <c r="B74" s="102">
        <v>32</v>
      </c>
      <c r="C74" s="106"/>
      <c r="D74" s="106"/>
      <c r="E74" s="108"/>
      <c r="F74" s="108"/>
      <c r="G74" s="54"/>
      <c r="H74" s="80" t="str">
        <f>IF(G75="","",DATEDIF(G75,DATE($C$3,$C$4,2),"y"))</f>
        <v/>
      </c>
      <c r="I74" s="80" t="str">
        <f>IF(G75="","",
IF($C$4&lt;4,IF(G75&gt;DATE($C$3-1,4,1),0,DATEDIF(G75,DATE($C$3-1,4,1),"y")),IF(G75&gt;DATE($C$3,4,1),0,DATEDIF(G75,DATE($C$3,4,1),"y"))))</f>
        <v/>
      </c>
      <c r="J74" s="110"/>
      <c r="K74" s="111"/>
      <c r="L74" s="112"/>
      <c r="M74" s="81" t="s">
        <v>50</v>
      </c>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5"/>
      <c r="AQ74" s="95"/>
      <c r="AR74" s="96"/>
      <c r="AS74" s="82">
        <f>COUNTA(N74:AR74)</f>
        <v>0</v>
      </c>
      <c r="AT74" s="83" t="str">
        <f>IF(OR(E74="非課税",E74="生活保護"),"対象","対象外")</f>
        <v>対象外</v>
      </c>
      <c r="AU74" s="83" t="str">
        <f>IF(OR(F74="１００％減免",F74="５０％　減免",F74="２５％　減免"),"対象","対象外")</f>
        <v>対象外</v>
      </c>
      <c r="AV74" s="83" t="str">
        <f>IF(AND(OR(E74="非課税",E74="生活保護"),K74="あり"),"対象","対象外")</f>
        <v>対象外</v>
      </c>
      <c r="AW74" s="113">
        <f>SUM(BA74:BA75)-AV75-AT75-AU75</f>
        <v>0</v>
      </c>
      <c r="AX74" s="83" t="str">
        <f>IF(AND(I74&gt;=3,I74&lt;=5,E74="その他",K74="あり"),"対象","対象外")</f>
        <v>対象外</v>
      </c>
      <c r="AY74" s="84">
        <f t="shared" si="0"/>
        <v>0</v>
      </c>
      <c r="AZ74" s="84">
        <f t="shared" si="0"/>
        <v>0</v>
      </c>
      <c r="BA74" s="85">
        <f>SUMIFS(単価表!$F:$F,単価表!$B:$B,E74,単価表!$C:$C,"平日",単価表!$D:$D,H75,単価表!$E:$E,"半日")*AY74+
SUMIFS(単価表!$F:$F,単価表!$B:$B,E74,単価表!$C:$C,"休日",単価表!$D:$D,H75,単価表!$E:$E,"半日")*AZ74</f>
        <v>0</v>
      </c>
      <c r="BB74" s="104">
        <f>AS74</f>
        <v>0</v>
      </c>
      <c r="BC74" s="104">
        <f>AS75</f>
        <v>0</v>
      </c>
    </row>
    <row r="75" spans="2:55" ht="22.5" customHeight="1">
      <c r="B75" s="102"/>
      <c r="C75" s="107"/>
      <c r="D75" s="107"/>
      <c r="E75" s="109"/>
      <c r="F75" s="109"/>
      <c r="G75" s="55"/>
      <c r="H75" s="86" t="str">
        <f>IF(G75="","",IF(H74&gt;=3,"3歳以上",IF(H74&lt;3,"3歳未満","")))</f>
        <v/>
      </c>
      <c r="I75" s="86" t="str">
        <f>IF(G75="","",IF(I74&gt;=3,"3歳以上",IF(I74&lt;3,"3歳未満","")))</f>
        <v/>
      </c>
      <c r="J75" s="110"/>
      <c r="K75" s="87" t="s">
        <v>51</v>
      </c>
      <c r="L75" s="56"/>
      <c r="M75" s="88"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89">
        <f t="shared" ref="AS75" si="53">COUNTA(N75:AR75)</f>
        <v>0</v>
      </c>
      <c r="AT75" s="90">
        <f>IF(AT74="対象",SUM(BA74:BA75)-AV75-AX75,0)</f>
        <v>0</v>
      </c>
      <c r="AU75" s="90">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0">
        <f>IF(AV74="対象",MIN(SUMIFS(単価表!M:M,単価表!J:J,E74,単価表!K:K,K74,単価表!L:L,I75),SUM(BA74:BA75)-AU75),0)</f>
        <v>0</v>
      </c>
      <c r="AW75" s="114"/>
      <c r="AX75" s="90">
        <f>IF(AX74="対象",MIN(SUMIFS(単価表!M:M,単価表!J:J,E74,単価表!K:K,K74,単価表!L:L,I75),SUM(BA74:BA75)-AU75),0)</f>
        <v>0</v>
      </c>
      <c r="AY75" s="91">
        <f t="shared" ref="AY75:AZ75" si="54">COUNTIFS($N75:$AR75,"&lt;&gt;"&amp;"",$N$9:$AR$9,AY$11)</f>
        <v>0</v>
      </c>
      <c r="AZ75" s="91">
        <f t="shared" si="54"/>
        <v>0</v>
      </c>
      <c r="BA75" s="92">
        <f>SUMIFS(単価表!$F:$F,単価表!$B:$B,E74,単価表!$C:$C,"平日",単価表!$D:$D,H75,単価表!$E:$E,"一日")*AY75+
SUMIFS(単価表!$F:$F,単価表!$B:$B,E74,単価表!$C:$C,"休日",単価表!$D:$D,H75,単価表!$E:$E,"一日")*AZ75</f>
        <v>0</v>
      </c>
      <c r="BB75" s="105"/>
      <c r="BC75" s="105"/>
    </row>
    <row r="76" spans="2:55" ht="22.5" customHeight="1">
      <c r="B76" s="102">
        <v>33</v>
      </c>
      <c r="C76" s="106"/>
      <c r="D76" s="106"/>
      <c r="E76" s="108"/>
      <c r="F76" s="108"/>
      <c r="G76" s="54"/>
      <c r="H76" s="80" t="str">
        <f>IF(G77="","",DATEDIF(G77,DATE($C$3,$C$4,2),"y"))</f>
        <v/>
      </c>
      <c r="I76" s="80" t="str">
        <f>IF(G77="","",
IF($C$4&lt;4,IF(G77&gt;DATE($C$3-1,4,1),0,DATEDIF(G77,DATE($C$3-1,4,1),"y")),IF(G77&gt;DATE($C$3,4,1),0,DATEDIF(G77,DATE($C$3,4,1),"y"))))</f>
        <v/>
      </c>
      <c r="J76" s="110"/>
      <c r="K76" s="111"/>
      <c r="L76" s="112"/>
      <c r="M76" s="81" t="s">
        <v>50</v>
      </c>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6"/>
      <c r="AS76" s="82">
        <f>COUNTA(N76:AR76)</f>
        <v>0</v>
      </c>
      <c r="AT76" s="83" t="str">
        <f>IF(OR(E76="非課税",E76="生活保護"),"対象","対象外")</f>
        <v>対象外</v>
      </c>
      <c r="AU76" s="83" t="str">
        <f>IF(OR(F76="１００％減免",F76="５０％　減免",F76="２５％　減免"),"対象","対象外")</f>
        <v>対象外</v>
      </c>
      <c r="AV76" s="83" t="str">
        <f>IF(AND(OR(E76="非課税",E76="生活保護"),K76="あり"),"対象","対象外")</f>
        <v>対象外</v>
      </c>
      <c r="AW76" s="113">
        <f>SUM(BA76:BA77)-AV77-AT77-AU77</f>
        <v>0</v>
      </c>
      <c r="AX76" s="83" t="str">
        <f>IF(AND(I76&gt;=3,I76&lt;=5,E76="その他",K76="あり"),"対象","対象外")</f>
        <v>対象外</v>
      </c>
      <c r="AY76" s="84">
        <f t="shared" si="0"/>
        <v>0</v>
      </c>
      <c r="AZ76" s="84">
        <f t="shared" si="0"/>
        <v>0</v>
      </c>
      <c r="BA76" s="85">
        <f>SUMIFS(単価表!$F:$F,単価表!$B:$B,E76,単価表!$C:$C,"平日",単価表!$D:$D,H77,単価表!$E:$E,"半日")*AY76+
SUMIFS(単価表!$F:$F,単価表!$B:$B,E76,単価表!$C:$C,"休日",単価表!$D:$D,H77,単価表!$E:$E,"半日")*AZ76</f>
        <v>0</v>
      </c>
      <c r="BB76" s="104">
        <f>AS76</f>
        <v>0</v>
      </c>
      <c r="BC76" s="104">
        <f>AS77</f>
        <v>0</v>
      </c>
    </row>
    <row r="77" spans="2:55" ht="22.5" customHeight="1">
      <c r="B77" s="102"/>
      <c r="C77" s="107"/>
      <c r="D77" s="107"/>
      <c r="E77" s="109"/>
      <c r="F77" s="109"/>
      <c r="G77" s="55"/>
      <c r="H77" s="86" t="str">
        <f>IF(G77="","",IF(H76&gt;=3,"3歳以上",IF(H76&lt;3,"3歳未満","")))</f>
        <v/>
      </c>
      <c r="I77" s="86" t="str">
        <f>IF(G77="","",IF(I76&gt;=3,"3歳以上",IF(I76&lt;3,"3歳未満","")))</f>
        <v/>
      </c>
      <c r="J77" s="110"/>
      <c r="K77" s="87" t="s">
        <v>51</v>
      </c>
      <c r="L77" s="56"/>
      <c r="M77" s="88"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89">
        <f t="shared" ref="AS77" si="55">COUNTA(N77:AR77)</f>
        <v>0</v>
      </c>
      <c r="AT77" s="90">
        <f>IF(AT76="対象",SUM(BA76:BA77)-AV77-AX77,0)</f>
        <v>0</v>
      </c>
      <c r="AU77" s="90">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0">
        <f>IF(AV76="対象",MIN(SUMIFS(単価表!M:M,単価表!J:J,E76,単価表!K:K,K76,単価表!L:L,I77),SUM(BA76:BA77)-AU77),0)</f>
        <v>0</v>
      </c>
      <c r="AW77" s="114"/>
      <c r="AX77" s="90">
        <f>IF(AX76="対象",MIN(SUMIFS(単価表!M:M,単価表!J:J,E76,単価表!K:K,K76,単価表!L:L,I77),SUM(BA76:BA77)-AU77),0)</f>
        <v>0</v>
      </c>
      <c r="AY77" s="91">
        <f t="shared" ref="AY77:AZ77" si="56">COUNTIFS($N77:$AR77,"&lt;&gt;"&amp;"",$N$9:$AR$9,AY$11)</f>
        <v>0</v>
      </c>
      <c r="AZ77" s="91">
        <f t="shared" si="56"/>
        <v>0</v>
      </c>
      <c r="BA77" s="92">
        <f>SUMIFS(単価表!$F:$F,単価表!$B:$B,E76,単価表!$C:$C,"平日",単価表!$D:$D,H77,単価表!$E:$E,"一日")*AY77+
SUMIFS(単価表!$F:$F,単価表!$B:$B,E76,単価表!$C:$C,"休日",単価表!$D:$D,H77,単価表!$E:$E,"一日")*AZ77</f>
        <v>0</v>
      </c>
      <c r="BB77" s="105"/>
      <c r="BC77" s="105"/>
    </row>
    <row r="78" spans="2:55" ht="22.5" customHeight="1">
      <c r="B78" s="102">
        <v>34</v>
      </c>
      <c r="C78" s="106"/>
      <c r="D78" s="106"/>
      <c r="E78" s="108"/>
      <c r="F78" s="108"/>
      <c r="G78" s="54"/>
      <c r="H78" s="80" t="str">
        <f>IF(G79="","",DATEDIF(G79,DATE($C$3,$C$4,2),"y"))</f>
        <v/>
      </c>
      <c r="I78" s="80" t="str">
        <f>IF(G79="","",
IF($C$4&lt;4,IF(G79&gt;DATE($C$3-1,4,1),0,DATEDIF(G79,DATE($C$3-1,4,1),"y")),IF(G79&gt;DATE($C$3,4,1),0,DATEDIF(G79,DATE($C$3,4,1),"y"))))</f>
        <v/>
      </c>
      <c r="J78" s="110"/>
      <c r="K78" s="111"/>
      <c r="L78" s="112"/>
      <c r="M78" s="81" t="s">
        <v>50</v>
      </c>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6"/>
      <c r="AS78" s="82">
        <f>COUNTA(N78:AR78)</f>
        <v>0</v>
      </c>
      <c r="AT78" s="83" t="str">
        <f>IF(OR(E78="非課税",E78="生活保護"),"対象","対象外")</f>
        <v>対象外</v>
      </c>
      <c r="AU78" s="83" t="str">
        <f>IF(OR(F78="１００％減免",F78="５０％　減免",F78="２５％　減免"),"対象","対象外")</f>
        <v>対象外</v>
      </c>
      <c r="AV78" s="83" t="str">
        <f>IF(AND(OR(E78="非課税",E78="生活保護"),K78="あり"),"対象","対象外")</f>
        <v>対象外</v>
      </c>
      <c r="AW78" s="113">
        <f>SUM(BA78:BA79)-AV79-AT79-AU79</f>
        <v>0</v>
      </c>
      <c r="AX78" s="83" t="str">
        <f>IF(AND(I78&gt;=3,I78&lt;=5,E78="その他",K78="あり"),"対象","対象外")</f>
        <v>対象外</v>
      </c>
      <c r="AY78" s="84">
        <f t="shared" si="0"/>
        <v>0</v>
      </c>
      <c r="AZ78" s="84">
        <f t="shared" si="0"/>
        <v>0</v>
      </c>
      <c r="BA78" s="85">
        <f>SUMIFS(単価表!$F:$F,単価表!$B:$B,E78,単価表!$C:$C,"平日",単価表!$D:$D,H79,単価表!$E:$E,"半日")*AY78+
SUMIFS(単価表!$F:$F,単価表!$B:$B,E78,単価表!$C:$C,"休日",単価表!$D:$D,H79,単価表!$E:$E,"半日")*AZ78</f>
        <v>0</v>
      </c>
      <c r="BB78" s="104">
        <f>AS78</f>
        <v>0</v>
      </c>
      <c r="BC78" s="104">
        <f>AS79</f>
        <v>0</v>
      </c>
    </row>
    <row r="79" spans="2:55" ht="22.5" customHeight="1">
      <c r="B79" s="102"/>
      <c r="C79" s="107"/>
      <c r="D79" s="107"/>
      <c r="E79" s="109"/>
      <c r="F79" s="109"/>
      <c r="G79" s="55"/>
      <c r="H79" s="86" t="str">
        <f>IF(G79="","",IF(H78&gt;=3,"3歳以上",IF(H78&lt;3,"3歳未満","")))</f>
        <v/>
      </c>
      <c r="I79" s="86" t="str">
        <f>IF(G79="","",IF(I78&gt;=3,"3歳以上",IF(I78&lt;3,"3歳未満","")))</f>
        <v/>
      </c>
      <c r="J79" s="110"/>
      <c r="K79" s="87" t="s">
        <v>51</v>
      </c>
      <c r="L79" s="56"/>
      <c r="M79" s="88"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89">
        <f t="shared" ref="AS79" si="57">COUNTA(N79:AR79)</f>
        <v>0</v>
      </c>
      <c r="AT79" s="90">
        <f>IF(AT78="対象",SUM(BA78:BA79)-AV79-AX79,0)</f>
        <v>0</v>
      </c>
      <c r="AU79" s="90">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0">
        <f>IF(AV78="対象",MIN(SUMIFS(単価表!M:M,単価表!J:J,E78,単価表!K:K,K78,単価表!L:L,I79),SUM(BA78:BA79)-AU79),0)</f>
        <v>0</v>
      </c>
      <c r="AW79" s="114"/>
      <c r="AX79" s="90">
        <f>IF(AX78="対象",MIN(SUMIFS(単価表!M:M,単価表!J:J,E78,単価表!K:K,K78,単価表!L:L,I79),SUM(BA78:BA79)-AU79),0)</f>
        <v>0</v>
      </c>
      <c r="AY79" s="91">
        <f t="shared" ref="AY79:AZ79" si="58">COUNTIFS($N79:$AR79,"&lt;&gt;"&amp;"",$N$9:$AR$9,AY$11)</f>
        <v>0</v>
      </c>
      <c r="AZ79" s="91">
        <f t="shared" si="58"/>
        <v>0</v>
      </c>
      <c r="BA79" s="92">
        <f>SUMIFS(単価表!$F:$F,単価表!$B:$B,E78,単価表!$C:$C,"平日",単価表!$D:$D,H79,単価表!$E:$E,"一日")*AY79+
SUMIFS(単価表!$F:$F,単価表!$B:$B,E78,単価表!$C:$C,"休日",単価表!$D:$D,H79,単価表!$E:$E,"一日")*AZ79</f>
        <v>0</v>
      </c>
      <c r="BB79" s="105"/>
      <c r="BC79" s="105"/>
    </row>
    <row r="80" spans="2:55" ht="22.5" customHeight="1">
      <c r="B80" s="102">
        <v>35</v>
      </c>
      <c r="C80" s="106"/>
      <c r="D80" s="106"/>
      <c r="E80" s="108"/>
      <c r="F80" s="108"/>
      <c r="G80" s="54"/>
      <c r="H80" s="80" t="str">
        <f>IF(G81="","",DATEDIF(G81,DATE($C$3,$C$4,2),"y"))</f>
        <v/>
      </c>
      <c r="I80" s="80" t="str">
        <f>IF(G81="","",
IF($C$4&lt;4,IF(G81&gt;DATE($C$3-1,4,1),0,DATEDIF(G81,DATE($C$3-1,4,1),"y")),IF(G81&gt;DATE($C$3,4,1),0,DATEDIF(G81,DATE($C$3,4,1),"y"))))</f>
        <v/>
      </c>
      <c r="J80" s="110"/>
      <c r="K80" s="111"/>
      <c r="L80" s="112"/>
      <c r="M80" s="81" t="s">
        <v>50</v>
      </c>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5"/>
      <c r="AQ80" s="95"/>
      <c r="AR80" s="96"/>
      <c r="AS80" s="82">
        <f>COUNTA(N80:AR80)</f>
        <v>0</v>
      </c>
      <c r="AT80" s="83" t="str">
        <f>IF(OR(E80="非課税",E80="生活保護"),"対象","対象外")</f>
        <v>対象外</v>
      </c>
      <c r="AU80" s="83" t="str">
        <f>IF(OR(F80="１００％減免",F80="５０％　減免",F80="２５％　減免"),"対象","対象外")</f>
        <v>対象外</v>
      </c>
      <c r="AV80" s="83" t="str">
        <f>IF(AND(OR(E80="非課税",E80="生活保護"),K80="あり"),"対象","対象外")</f>
        <v>対象外</v>
      </c>
      <c r="AW80" s="113">
        <f>SUM(BA80:BA81)-AV81-AT81-AU81</f>
        <v>0</v>
      </c>
      <c r="AX80" s="83" t="str">
        <f>IF(AND(I80&gt;=3,I80&lt;=5,E80="その他",K80="あり"),"対象","対象外")</f>
        <v>対象外</v>
      </c>
      <c r="AY80" s="84">
        <f t="shared" si="0"/>
        <v>0</v>
      </c>
      <c r="AZ80" s="84">
        <f t="shared" si="0"/>
        <v>0</v>
      </c>
      <c r="BA80" s="85">
        <f>SUMIFS(単価表!$F:$F,単価表!$B:$B,E80,単価表!$C:$C,"平日",単価表!$D:$D,H81,単価表!$E:$E,"半日")*AY80+
SUMIFS(単価表!$F:$F,単価表!$B:$B,E80,単価表!$C:$C,"休日",単価表!$D:$D,H81,単価表!$E:$E,"半日")*AZ80</f>
        <v>0</v>
      </c>
      <c r="BB80" s="104">
        <f>AS80</f>
        <v>0</v>
      </c>
      <c r="BC80" s="104">
        <f>AS81</f>
        <v>0</v>
      </c>
    </row>
    <row r="81" spans="2:55" ht="22.5" customHeight="1">
      <c r="B81" s="102"/>
      <c r="C81" s="107"/>
      <c r="D81" s="107"/>
      <c r="E81" s="109"/>
      <c r="F81" s="109"/>
      <c r="G81" s="55"/>
      <c r="H81" s="86" t="str">
        <f>IF(G81="","",IF(H80&gt;=3,"3歳以上",IF(H80&lt;3,"3歳未満","")))</f>
        <v/>
      </c>
      <c r="I81" s="86" t="str">
        <f>IF(G81="","",IF(I80&gt;=3,"3歳以上",IF(I80&lt;3,"3歳未満","")))</f>
        <v/>
      </c>
      <c r="J81" s="110"/>
      <c r="K81" s="87" t="s">
        <v>51</v>
      </c>
      <c r="L81" s="56"/>
      <c r="M81" s="88"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89">
        <f t="shared" ref="AS81" si="59">COUNTA(N81:AR81)</f>
        <v>0</v>
      </c>
      <c r="AT81" s="90">
        <f>IF(AT80="対象",SUM(BA80:BA81)-AV81-AX81,0)</f>
        <v>0</v>
      </c>
      <c r="AU81" s="90">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0">
        <f>IF(AV80="対象",MIN(SUMIFS(単価表!M:M,単価表!J:J,E80,単価表!K:K,K80,単価表!L:L,I81),SUM(BA80:BA81)-AU81),0)</f>
        <v>0</v>
      </c>
      <c r="AW81" s="114"/>
      <c r="AX81" s="90">
        <f>IF(AX80="対象",MIN(SUMIFS(単価表!M:M,単価表!J:J,E80,単価表!K:K,K80,単価表!L:L,I81),SUM(BA80:BA81)-AU81),0)</f>
        <v>0</v>
      </c>
      <c r="AY81" s="91">
        <f t="shared" ref="AY81:AZ81" si="60">COUNTIFS($N81:$AR81,"&lt;&gt;"&amp;"",$N$9:$AR$9,AY$11)</f>
        <v>0</v>
      </c>
      <c r="AZ81" s="91">
        <f t="shared" si="60"/>
        <v>0</v>
      </c>
      <c r="BA81" s="92">
        <f>SUMIFS(単価表!$F:$F,単価表!$B:$B,E80,単価表!$C:$C,"平日",単価表!$D:$D,H81,単価表!$E:$E,"一日")*AY81+
SUMIFS(単価表!$F:$F,単価表!$B:$B,E80,単価表!$C:$C,"休日",単価表!$D:$D,H81,単価表!$E:$E,"一日")*AZ81</f>
        <v>0</v>
      </c>
      <c r="BB81" s="105"/>
      <c r="BC81" s="105"/>
    </row>
    <row r="82" spans="2:55" ht="22.5" customHeight="1">
      <c r="B82" s="102">
        <v>36</v>
      </c>
      <c r="C82" s="106"/>
      <c r="D82" s="106"/>
      <c r="E82" s="108"/>
      <c r="F82" s="108"/>
      <c r="G82" s="54"/>
      <c r="H82" s="80" t="str">
        <f>IF(G83="","",DATEDIF(G83,DATE($C$3,$C$4,2),"y"))</f>
        <v/>
      </c>
      <c r="I82" s="80" t="str">
        <f>IF(G83="","",
IF($C$4&lt;4,IF(G83&gt;DATE($C$3-1,4,1),0,DATEDIF(G83,DATE($C$3-1,4,1),"y")),IF(G83&gt;DATE($C$3,4,1),0,DATEDIF(G83,DATE($C$3,4,1),"y"))))</f>
        <v/>
      </c>
      <c r="J82" s="110"/>
      <c r="K82" s="111"/>
      <c r="L82" s="112"/>
      <c r="M82" s="81" t="s">
        <v>50</v>
      </c>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5"/>
      <c r="AQ82" s="95"/>
      <c r="AR82" s="96"/>
      <c r="AS82" s="82">
        <f>COUNTA(N82:AR82)</f>
        <v>0</v>
      </c>
      <c r="AT82" s="83" t="str">
        <f>IF(OR(E82="非課税",E82="生活保護"),"対象","対象外")</f>
        <v>対象外</v>
      </c>
      <c r="AU82" s="83" t="str">
        <f>IF(OR(F82="１００％減免",F82="５０％　減免",F82="２５％　減免"),"対象","対象外")</f>
        <v>対象外</v>
      </c>
      <c r="AV82" s="83" t="str">
        <f>IF(AND(OR(E82="非課税",E82="生活保護"),K82="あり"),"対象","対象外")</f>
        <v>対象外</v>
      </c>
      <c r="AW82" s="113">
        <f>SUM(BA82:BA83)-AV83-AT83-AU83</f>
        <v>0</v>
      </c>
      <c r="AX82" s="83" t="str">
        <f>IF(AND(I82&gt;=3,I82&lt;=5,E82="その他",K82="あり"),"対象","対象外")</f>
        <v>対象外</v>
      </c>
      <c r="AY82" s="84">
        <f t="shared" si="0"/>
        <v>0</v>
      </c>
      <c r="AZ82" s="84">
        <f t="shared" si="0"/>
        <v>0</v>
      </c>
      <c r="BA82" s="85">
        <f>SUMIFS(単価表!$F:$F,単価表!$B:$B,E82,単価表!$C:$C,"平日",単価表!$D:$D,H83,単価表!$E:$E,"半日")*AY82+
SUMIFS(単価表!$F:$F,単価表!$B:$B,E82,単価表!$C:$C,"休日",単価表!$D:$D,H83,単価表!$E:$E,"半日")*AZ82</f>
        <v>0</v>
      </c>
      <c r="BB82" s="104">
        <f>AS82</f>
        <v>0</v>
      </c>
      <c r="BC82" s="104">
        <f>AS83</f>
        <v>0</v>
      </c>
    </row>
    <row r="83" spans="2:55" ht="22.5" customHeight="1">
      <c r="B83" s="102"/>
      <c r="C83" s="107"/>
      <c r="D83" s="107"/>
      <c r="E83" s="109"/>
      <c r="F83" s="109"/>
      <c r="G83" s="55"/>
      <c r="H83" s="86" t="str">
        <f>IF(G83="","",IF(H82&gt;=3,"3歳以上",IF(H82&lt;3,"3歳未満","")))</f>
        <v/>
      </c>
      <c r="I83" s="86" t="str">
        <f>IF(G83="","",IF(I82&gt;=3,"3歳以上",IF(I82&lt;3,"3歳未満","")))</f>
        <v/>
      </c>
      <c r="J83" s="110"/>
      <c r="K83" s="87" t="s">
        <v>51</v>
      </c>
      <c r="L83" s="56"/>
      <c r="M83" s="88"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89">
        <f t="shared" ref="AS83" si="61">COUNTA(N83:AR83)</f>
        <v>0</v>
      </c>
      <c r="AT83" s="90">
        <f>IF(AT82="対象",SUM(BA82:BA83)-AV83-AX83,0)</f>
        <v>0</v>
      </c>
      <c r="AU83" s="90">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0">
        <f>IF(AV82="対象",MIN(SUMIFS(単価表!M:M,単価表!J:J,E82,単価表!K:K,K82,単価表!L:L,I83),SUM(BA82:BA83)-AU83),0)</f>
        <v>0</v>
      </c>
      <c r="AW83" s="114"/>
      <c r="AX83" s="90">
        <f>IF(AX82="対象",MIN(SUMIFS(単価表!M:M,単価表!J:J,E82,単価表!K:K,K82,単価表!L:L,I83),SUM(BA82:BA83)-AU83),0)</f>
        <v>0</v>
      </c>
      <c r="AY83" s="91">
        <f t="shared" ref="AY83:AZ83" si="62">COUNTIFS($N83:$AR83,"&lt;&gt;"&amp;"",$N$9:$AR$9,AY$11)</f>
        <v>0</v>
      </c>
      <c r="AZ83" s="91">
        <f t="shared" si="62"/>
        <v>0</v>
      </c>
      <c r="BA83" s="92">
        <f>SUMIFS(単価表!$F:$F,単価表!$B:$B,E82,単価表!$C:$C,"平日",単価表!$D:$D,H83,単価表!$E:$E,"一日")*AY83+
SUMIFS(単価表!$F:$F,単価表!$B:$B,E82,単価表!$C:$C,"休日",単価表!$D:$D,H83,単価表!$E:$E,"一日")*AZ83</f>
        <v>0</v>
      </c>
      <c r="BB83" s="105"/>
      <c r="BC83" s="105"/>
    </row>
    <row r="84" spans="2:55" ht="22.5" customHeight="1">
      <c r="B84" s="102">
        <v>37</v>
      </c>
      <c r="C84" s="106"/>
      <c r="D84" s="106"/>
      <c r="E84" s="108"/>
      <c r="F84" s="108"/>
      <c r="G84" s="54"/>
      <c r="H84" s="80" t="str">
        <f>IF(G85="","",DATEDIF(G85,DATE($C$3,$C$4,2),"y"))</f>
        <v/>
      </c>
      <c r="I84" s="80" t="str">
        <f>IF(G85="","",
IF($C$4&lt;4,IF(G85&gt;DATE($C$3-1,4,1),0,DATEDIF(G85,DATE($C$3-1,4,1),"y")),IF(G85&gt;DATE($C$3,4,1),0,DATEDIF(G85,DATE($C$3,4,1),"y"))))</f>
        <v/>
      </c>
      <c r="J84" s="110"/>
      <c r="K84" s="111"/>
      <c r="L84" s="112"/>
      <c r="M84" s="81" t="s">
        <v>50</v>
      </c>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5"/>
      <c r="AQ84" s="95"/>
      <c r="AR84" s="96"/>
      <c r="AS84" s="82">
        <f>COUNTA(N84:AR84)</f>
        <v>0</v>
      </c>
      <c r="AT84" s="83" t="str">
        <f>IF(OR(E84="非課税",E84="生活保護"),"対象","対象外")</f>
        <v>対象外</v>
      </c>
      <c r="AU84" s="83" t="str">
        <f>IF(OR(F84="１００％減免",F84="５０％　減免",F84="２５％　減免"),"対象","対象外")</f>
        <v>対象外</v>
      </c>
      <c r="AV84" s="83" t="str">
        <f>IF(AND(OR(E84="非課税",E84="生活保護"),K84="あり"),"対象","対象外")</f>
        <v>対象外</v>
      </c>
      <c r="AW84" s="113">
        <f>SUM(BA84:BA85)-AV85-AT85-AU85</f>
        <v>0</v>
      </c>
      <c r="AX84" s="83" t="str">
        <f>IF(AND(I84&gt;=3,I84&lt;=5,E84="その他",K84="あり"),"対象","対象外")</f>
        <v>対象外</v>
      </c>
      <c r="AY84" s="84">
        <f t="shared" si="0"/>
        <v>0</v>
      </c>
      <c r="AZ84" s="84">
        <f t="shared" si="0"/>
        <v>0</v>
      </c>
      <c r="BA84" s="85">
        <f>SUMIFS(単価表!$F:$F,単価表!$B:$B,E84,単価表!$C:$C,"平日",単価表!$D:$D,H85,単価表!$E:$E,"半日")*AY84+
SUMIFS(単価表!$F:$F,単価表!$B:$B,E84,単価表!$C:$C,"休日",単価表!$D:$D,H85,単価表!$E:$E,"半日")*AZ84</f>
        <v>0</v>
      </c>
      <c r="BB84" s="104">
        <f>AS84</f>
        <v>0</v>
      </c>
      <c r="BC84" s="104">
        <f>AS85</f>
        <v>0</v>
      </c>
    </row>
    <row r="85" spans="2:55" ht="22.5" customHeight="1">
      <c r="B85" s="102"/>
      <c r="C85" s="107"/>
      <c r="D85" s="107"/>
      <c r="E85" s="109"/>
      <c r="F85" s="109"/>
      <c r="G85" s="55"/>
      <c r="H85" s="86" t="str">
        <f>IF(G85="","",IF(H84&gt;=3,"3歳以上",IF(H84&lt;3,"3歳未満","")))</f>
        <v/>
      </c>
      <c r="I85" s="86" t="str">
        <f>IF(G85="","",IF(I84&gt;=3,"3歳以上",IF(I84&lt;3,"3歳未満","")))</f>
        <v/>
      </c>
      <c r="J85" s="110"/>
      <c r="K85" s="87" t="s">
        <v>51</v>
      </c>
      <c r="L85" s="56"/>
      <c r="M85" s="88"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89">
        <f t="shared" ref="AS85" si="63">COUNTA(N85:AR85)</f>
        <v>0</v>
      </c>
      <c r="AT85" s="90">
        <f>IF(AT84="対象",SUM(BA84:BA85)-AV85-AX85,0)</f>
        <v>0</v>
      </c>
      <c r="AU85" s="90">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0">
        <f>IF(AV84="対象",MIN(SUMIFS(単価表!M:M,単価表!J:J,E84,単価表!K:K,K84,単価表!L:L,I85),SUM(BA84:BA85)-AU85),0)</f>
        <v>0</v>
      </c>
      <c r="AW85" s="114"/>
      <c r="AX85" s="90">
        <f>IF(AX84="対象",MIN(SUMIFS(単価表!M:M,単価表!J:J,E84,単価表!K:K,K84,単価表!L:L,I85),SUM(BA84:BA85)-AU85),0)</f>
        <v>0</v>
      </c>
      <c r="AY85" s="91">
        <f t="shared" ref="AY85:AZ85" si="64">COUNTIFS($N85:$AR85,"&lt;&gt;"&amp;"",$N$9:$AR$9,AY$11)</f>
        <v>0</v>
      </c>
      <c r="AZ85" s="91">
        <f t="shared" si="64"/>
        <v>0</v>
      </c>
      <c r="BA85" s="92">
        <f>SUMIFS(単価表!$F:$F,単価表!$B:$B,E84,単価表!$C:$C,"平日",単価表!$D:$D,H85,単価表!$E:$E,"一日")*AY85+
SUMIFS(単価表!$F:$F,単価表!$B:$B,E84,単価表!$C:$C,"休日",単価表!$D:$D,H85,単価表!$E:$E,"一日")*AZ85</f>
        <v>0</v>
      </c>
      <c r="BB85" s="105"/>
      <c r="BC85" s="105"/>
    </row>
    <row r="86" spans="2:55" ht="22.5" customHeight="1">
      <c r="B86" s="102">
        <v>38</v>
      </c>
      <c r="C86" s="106"/>
      <c r="D86" s="106"/>
      <c r="E86" s="108"/>
      <c r="F86" s="108"/>
      <c r="G86" s="54"/>
      <c r="H86" s="80" t="str">
        <f>IF(G87="","",DATEDIF(G87,DATE($C$3,$C$4,2),"y"))</f>
        <v/>
      </c>
      <c r="I86" s="80" t="str">
        <f>IF(G87="","",
IF($C$4&lt;4,IF(G87&gt;DATE($C$3-1,4,1),0,DATEDIF(G87,DATE($C$3-1,4,1),"y")),IF(G87&gt;DATE($C$3,4,1),0,DATEDIF(G87,DATE($C$3,4,1),"y"))))</f>
        <v/>
      </c>
      <c r="J86" s="110"/>
      <c r="K86" s="111"/>
      <c r="L86" s="112"/>
      <c r="M86" s="81" t="s">
        <v>50</v>
      </c>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5"/>
      <c r="AO86" s="95"/>
      <c r="AP86" s="95"/>
      <c r="AQ86" s="95"/>
      <c r="AR86" s="96"/>
      <c r="AS86" s="82">
        <f>COUNTA(N86:AR86)</f>
        <v>0</v>
      </c>
      <c r="AT86" s="83" t="str">
        <f>IF(OR(E86="非課税",E86="生活保護"),"対象","対象外")</f>
        <v>対象外</v>
      </c>
      <c r="AU86" s="83" t="str">
        <f>IF(OR(F86="１００％減免",F86="５０％　減免",F86="２５％　減免"),"対象","対象外")</f>
        <v>対象外</v>
      </c>
      <c r="AV86" s="83" t="str">
        <f>IF(AND(OR(E86="非課税",E86="生活保護"),K86="あり"),"対象","対象外")</f>
        <v>対象外</v>
      </c>
      <c r="AW86" s="113">
        <f>SUM(BA86:BA87)-AV87-AT87-AU87</f>
        <v>0</v>
      </c>
      <c r="AX86" s="83" t="str">
        <f>IF(AND(I86&gt;=3,I86&lt;=5,E86="その他",K86="あり"),"対象","対象外")</f>
        <v>対象外</v>
      </c>
      <c r="AY86" s="84">
        <f t="shared" si="0"/>
        <v>0</v>
      </c>
      <c r="AZ86" s="84">
        <f t="shared" si="0"/>
        <v>0</v>
      </c>
      <c r="BA86" s="85">
        <f>SUMIFS(単価表!$F:$F,単価表!$B:$B,E86,単価表!$C:$C,"平日",単価表!$D:$D,H87,単価表!$E:$E,"半日")*AY86+
SUMIFS(単価表!$F:$F,単価表!$B:$B,E86,単価表!$C:$C,"休日",単価表!$D:$D,H87,単価表!$E:$E,"半日")*AZ86</f>
        <v>0</v>
      </c>
      <c r="BB86" s="104">
        <f>AS86</f>
        <v>0</v>
      </c>
      <c r="BC86" s="104">
        <f>AS87</f>
        <v>0</v>
      </c>
    </row>
    <row r="87" spans="2:55" ht="22.5" customHeight="1">
      <c r="B87" s="102"/>
      <c r="C87" s="107"/>
      <c r="D87" s="107"/>
      <c r="E87" s="109"/>
      <c r="F87" s="109"/>
      <c r="G87" s="55"/>
      <c r="H87" s="86" t="str">
        <f>IF(G87="","",IF(H86&gt;=3,"3歳以上",IF(H86&lt;3,"3歳未満","")))</f>
        <v/>
      </c>
      <c r="I87" s="86" t="str">
        <f>IF(G87="","",IF(I86&gt;=3,"3歳以上",IF(I86&lt;3,"3歳未満","")))</f>
        <v/>
      </c>
      <c r="J87" s="110"/>
      <c r="K87" s="87" t="s">
        <v>51</v>
      </c>
      <c r="L87" s="56"/>
      <c r="M87" s="88"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89">
        <f t="shared" ref="AS87" si="65">COUNTA(N87:AR87)</f>
        <v>0</v>
      </c>
      <c r="AT87" s="90">
        <f>IF(AT86="対象",SUM(BA86:BA87)-AV87-AX87,0)</f>
        <v>0</v>
      </c>
      <c r="AU87" s="90">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0">
        <f>IF(AV86="対象",MIN(SUMIFS(単価表!M:M,単価表!J:J,E86,単価表!K:K,K86,単価表!L:L,I87),SUM(BA86:BA87)-AU87),0)</f>
        <v>0</v>
      </c>
      <c r="AW87" s="114"/>
      <c r="AX87" s="90">
        <f>IF(AX86="対象",MIN(SUMIFS(単価表!M:M,単価表!J:J,E86,単価表!K:K,K86,単価表!L:L,I87),SUM(BA86:BA87)-AU87),0)</f>
        <v>0</v>
      </c>
      <c r="AY87" s="91">
        <f t="shared" ref="AY87:AZ87" si="66">COUNTIFS($N87:$AR87,"&lt;&gt;"&amp;"",$N$9:$AR$9,AY$11)</f>
        <v>0</v>
      </c>
      <c r="AZ87" s="91">
        <f t="shared" si="66"/>
        <v>0</v>
      </c>
      <c r="BA87" s="92">
        <f>SUMIFS(単価表!$F:$F,単価表!$B:$B,E86,単価表!$C:$C,"平日",単価表!$D:$D,H87,単価表!$E:$E,"一日")*AY87+
SUMIFS(単価表!$F:$F,単価表!$B:$B,E86,単価表!$C:$C,"休日",単価表!$D:$D,H87,単価表!$E:$E,"一日")*AZ87</f>
        <v>0</v>
      </c>
      <c r="BB87" s="105"/>
      <c r="BC87" s="105"/>
    </row>
    <row r="88" spans="2:55" ht="22.5" customHeight="1">
      <c r="B88" s="102">
        <v>39</v>
      </c>
      <c r="C88" s="106"/>
      <c r="D88" s="106"/>
      <c r="E88" s="108"/>
      <c r="F88" s="108"/>
      <c r="G88" s="54"/>
      <c r="H88" s="80" t="str">
        <f>IF(G89="","",DATEDIF(G89,DATE($C$3,$C$4,2),"y"))</f>
        <v/>
      </c>
      <c r="I88" s="80" t="str">
        <f>IF(G89="","",
IF($C$4&lt;4,IF(G89&gt;DATE($C$3-1,4,1),0,DATEDIF(G89,DATE($C$3-1,4,1),"y")),IF(G89&gt;DATE($C$3,4,1),0,DATEDIF(G89,DATE($C$3,4,1),"y"))))</f>
        <v/>
      </c>
      <c r="J88" s="110"/>
      <c r="K88" s="111"/>
      <c r="L88" s="112"/>
      <c r="M88" s="81" t="s">
        <v>50</v>
      </c>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6"/>
      <c r="AS88" s="82">
        <f>COUNTA(N88:AR88)</f>
        <v>0</v>
      </c>
      <c r="AT88" s="83" t="str">
        <f>IF(OR(E88="非課税",E88="生活保護"),"対象","対象外")</f>
        <v>対象外</v>
      </c>
      <c r="AU88" s="83" t="str">
        <f>IF(OR(F88="１００％減免",F88="５０％　減免",F88="２５％　減免"),"対象","対象外")</f>
        <v>対象外</v>
      </c>
      <c r="AV88" s="83" t="str">
        <f>IF(AND(OR(E88="非課税",E88="生活保護"),K88="あり"),"対象","対象外")</f>
        <v>対象外</v>
      </c>
      <c r="AW88" s="113">
        <f>SUM(BA88:BA89)-AV89-AT89-AU89</f>
        <v>0</v>
      </c>
      <c r="AX88" s="83" t="str">
        <f>IF(AND(I88&gt;=3,I88&lt;=5,E88="その他",K88="あり"),"対象","対象外")</f>
        <v>対象外</v>
      </c>
      <c r="AY88" s="84">
        <f t="shared" si="0"/>
        <v>0</v>
      </c>
      <c r="AZ88" s="84">
        <f t="shared" si="0"/>
        <v>0</v>
      </c>
      <c r="BA88" s="85">
        <f>SUMIFS(単価表!$F:$F,単価表!$B:$B,E88,単価表!$C:$C,"平日",単価表!$D:$D,H89,単価表!$E:$E,"半日")*AY88+
SUMIFS(単価表!$F:$F,単価表!$B:$B,E88,単価表!$C:$C,"休日",単価表!$D:$D,H89,単価表!$E:$E,"半日")*AZ88</f>
        <v>0</v>
      </c>
      <c r="BB88" s="104">
        <f>AS88</f>
        <v>0</v>
      </c>
      <c r="BC88" s="104">
        <f>AS89</f>
        <v>0</v>
      </c>
    </row>
    <row r="89" spans="2:55" ht="22.5" customHeight="1">
      <c r="B89" s="102"/>
      <c r="C89" s="107"/>
      <c r="D89" s="107"/>
      <c r="E89" s="109"/>
      <c r="F89" s="109"/>
      <c r="G89" s="55"/>
      <c r="H89" s="86" t="str">
        <f>IF(G89="","",IF(H88&gt;=3,"3歳以上",IF(H88&lt;3,"3歳未満","")))</f>
        <v/>
      </c>
      <c r="I89" s="86" t="str">
        <f>IF(G89="","",IF(I88&gt;=3,"3歳以上",IF(I88&lt;3,"3歳未満","")))</f>
        <v/>
      </c>
      <c r="J89" s="110"/>
      <c r="K89" s="87" t="s">
        <v>51</v>
      </c>
      <c r="L89" s="56"/>
      <c r="M89" s="88"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89">
        <f t="shared" ref="AS89" si="67">COUNTA(N89:AR89)</f>
        <v>0</v>
      </c>
      <c r="AT89" s="90">
        <f>IF(AT88="対象",SUM(BA88:BA89)-AV89-AX89,0)</f>
        <v>0</v>
      </c>
      <c r="AU89" s="90">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0">
        <f>IF(AV88="対象",MIN(SUMIFS(単価表!M:M,単価表!J:J,E88,単価表!K:K,K88,単価表!L:L,I89),SUM(BA88:BA89)-AU89),0)</f>
        <v>0</v>
      </c>
      <c r="AW89" s="114"/>
      <c r="AX89" s="90">
        <f>IF(AX88="対象",MIN(SUMIFS(単価表!M:M,単価表!J:J,E88,単価表!K:K,K88,単価表!L:L,I89),SUM(BA88:BA89)-AU89),0)</f>
        <v>0</v>
      </c>
      <c r="AY89" s="91">
        <f t="shared" ref="AY89:AZ89" si="68">COUNTIFS($N89:$AR89,"&lt;&gt;"&amp;"",$N$9:$AR$9,AY$11)</f>
        <v>0</v>
      </c>
      <c r="AZ89" s="91">
        <f t="shared" si="68"/>
        <v>0</v>
      </c>
      <c r="BA89" s="92">
        <f>SUMIFS(単価表!$F:$F,単価表!$B:$B,E88,単価表!$C:$C,"平日",単価表!$D:$D,H89,単価表!$E:$E,"一日")*AY89+
SUMIFS(単価表!$F:$F,単価表!$B:$B,E88,単価表!$C:$C,"休日",単価表!$D:$D,H89,単価表!$E:$E,"一日")*AZ89</f>
        <v>0</v>
      </c>
      <c r="BB89" s="105"/>
      <c r="BC89" s="105"/>
    </row>
    <row r="90" spans="2:55" ht="22.5" customHeight="1">
      <c r="B90" s="102">
        <v>40</v>
      </c>
      <c r="C90" s="106"/>
      <c r="D90" s="106"/>
      <c r="E90" s="108"/>
      <c r="F90" s="108"/>
      <c r="G90" s="54"/>
      <c r="H90" s="80" t="str">
        <f>IF(G91="","",DATEDIF(G91,DATE($C$3,$C$4,2),"y"))</f>
        <v/>
      </c>
      <c r="I90" s="80" t="str">
        <f>IF(G91="","",
IF($C$4&lt;4,IF(G91&gt;DATE($C$3-1,4,1),0,DATEDIF(G91,DATE($C$3-1,4,1),"y")),IF(G91&gt;DATE($C$3,4,1),0,DATEDIF(G91,DATE($C$3,4,1),"y"))))</f>
        <v/>
      </c>
      <c r="J90" s="110"/>
      <c r="K90" s="111"/>
      <c r="L90" s="112"/>
      <c r="M90" s="81" t="s">
        <v>50</v>
      </c>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5"/>
      <c r="AQ90" s="95"/>
      <c r="AR90" s="96"/>
      <c r="AS90" s="82">
        <f>COUNTA(N90:AR90)</f>
        <v>0</v>
      </c>
      <c r="AT90" s="83" t="str">
        <f>IF(OR(E90="非課税",E90="生活保護"),"対象","対象外")</f>
        <v>対象外</v>
      </c>
      <c r="AU90" s="83" t="str">
        <f>IF(OR(F90="１００％減免",F90="５０％　減免",F90="２５％　減免"),"対象","対象外")</f>
        <v>対象外</v>
      </c>
      <c r="AV90" s="83" t="str">
        <f>IF(AND(OR(E90="非課税",E90="生活保護"),K90="あり"),"対象","対象外")</f>
        <v>対象外</v>
      </c>
      <c r="AW90" s="113">
        <f>SUM(BA90:BA91)-AV91-AT91-AU91</f>
        <v>0</v>
      </c>
      <c r="AX90" s="83" t="str">
        <f>IF(AND(I90&gt;=3,I90&lt;=5,E90="その他",K90="あり"),"対象","対象外")</f>
        <v>対象外</v>
      </c>
      <c r="AY90" s="84">
        <f t="shared" si="0"/>
        <v>0</v>
      </c>
      <c r="AZ90" s="84">
        <f t="shared" si="0"/>
        <v>0</v>
      </c>
      <c r="BA90" s="85">
        <f>SUMIFS(単価表!$F:$F,単価表!$B:$B,E90,単価表!$C:$C,"平日",単価表!$D:$D,H91,単価表!$E:$E,"半日")*AY90+
SUMIFS(単価表!$F:$F,単価表!$B:$B,E90,単価表!$C:$C,"休日",単価表!$D:$D,H91,単価表!$E:$E,"半日")*AZ90</f>
        <v>0</v>
      </c>
      <c r="BB90" s="104">
        <f>AS90</f>
        <v>0</v>
      </c>
      <c r="BC90" s="104">
        <f>AS91</f>
        <v>0</v>
      </c>
    </row>
    <row r="91" spans="2:55" ht="22.5" customHeight="1">
      <c r="B91" s="102"/>
      <c r="C91" s="107"/>
      <c r="D91" s="107"/>
      <c r="E91" s="109"/>
      <c r="F91" s="109"/>
      <c r="G91" s="55"/>
      <c r="H91" s="86" t="str">
        <f>IF(G91="","",IF(H90&gt;=3,"3歳以上",IF(H90&lt;3,"3歳未満","")))</f>
        <v/>
      </c>
      <c r="I91" s="86" t="str">
        <f>IF(G91="","",IF(I90&gt;=3,"3歳以上",IF(I90&lt;3,"3歳未満","")))</f>
        <v/>
      </c>
      <c r="J91" s="110"/>
      <c r="K91" s="87" t="s">
        <v>51</v>
      </c>
      <c r="L91" s="56"/>
      <c r="M91" s="88"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89">
        <f t="shared" ref="AS91" si="69">COUNTA(N91:AR91)</f>
        <v>0</v>
      </c>
      <c r="AT91" s="90">
        <f>IF(AT90="対象",SUM(BA90:BA91)-AV91-AX91,0)</f>
        <v>0</v>
      </c>
      <c r="AU91" s="90">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0">
        <f>IF(AV90="対象",MIN(SUMIFS(単価表!M:M,単価表!J:J,E90,単価表!K:K,K90,単価表!L:L,I91),SUM(BA90:BA91)-AU91),0)</f>
        <v>0</v>
      </c>
      <c r="AW91" s="114"/>
      <c r="AX91" s="90">
        <f>IF(AX90="対象",MIN(SUMIFS(単価表!M:M,単価表!J:J,E90,単価表!K:K,K90,単価表!L:L,I91),SUM(BA90:BA91)-AU91),0)</f>
        <v>0</v>
      </c>
      <c r="AY91" s="91">
        <f t="shared" ref="AY91:AZ91" si="70">COUNTIFS($N91:$AR91,"&lt;&gt;"&amp;"",$N$9:$AR$9,AY$11)</f>
        <v>0</v>
      </c>
      <c r="AZ91" s="91">
        <f t="shared" si="70"/>
        <v>0</v>
      </c>
      <c r="BA91" s="92">
        <f>SUMIFS(単価表!$F:$F,単価表!$B:$B,E90,単価表!$C:$C,"平日",単価表!$D:$D,H91,単価表!$E:$E,"一日")*AY91+
SUMIFS(単価表!$F:$F,単価表!$B:$B,E90,単価表!$C:$C,"休日",単価表!$D:$D,H91,単価表!$E:$E,"一日")*AZ91</f>
        <v>0</v>
      </c>
      <c r="BB91" s="105"/>
      <c r="BC91" s="105"/>
    </row>
  </sheetData>
  <sheetProtection password="C016" sheet="1" formatCells="0" formatColumns="0" formatRows="0" insertColumns="0" insertRows="0" insertHyperlinks="0" deleteColumns="0" deleteRows="0" sort="0" pivotTables="0"/>
  <mergeCells count="462">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AO1:AQ1"/>
    <mergeCell ref="AO2:AQ2"/>
    <mergeCell ref="AO3:AQ3"/>
    <mergeCell ref="AO4:AQ4"/>
    <mergeCell ref="AO5:AQ5"/>
    <mergeCell ref="AO6:AQ6"/>
    <mergeCell ref="AS4:AS6"/>
    <mergeCell ref="AT4:AT6"/>
    <mergeCell ref="AU4:AU6"/>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B38:B39"/>
    <mergeCell ref="C38:C39"/>
    <mergeCell ref="D38:D39"/>
    <mergeCell ref="E38:E39"/>
    <mergeCell ref="J38:J39"/>
    <mergeCell ref="K38:L38"/>
    <mergeCell ref="BB38:BB39"/>
    <mergeCell ref="AW38:AW39"/>
    <mergeCell ref="AW40:AW41"/>
    <mergeCell ref="B36:B37"/>
    <mergeCell ref="C36:C37"/>
    <mergeCell ref="D36:D37"/>
    <mergeCell ref="E36:E37"/>
    <mergeCell ref="J36:J37"/>
    <mergeCell ref="K36:L36"/>
    <mergeCell ref="BB36:BB37"/>
    <mergeCell ref="BC36:BC37"/>
    <mergeCell ref="F34:F35"/>
    <mergeCell ref="F36:F37"/>
    <mergeCell ref="AW34:AW35"/>
    <mergeCell ref="AW36:AW37"/>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B18:BB19"/>
    <mergeCell ref="AW14:AW15"/>
    <mergeCell ref="AW16:AW17"/>
    <mergeCell ref="AW18:AW19"/>
    <mergeCell ref="BC22:BC23"/>
    <mergeCell ref="E24:E25"/>
    <mergeCell ref="J24:J25"/>
    <mergeCell ref="K24:L24"/>
    <mergeCell ref="BC24:BC25"/>
    <mergeCell ref="BB22:BB23"/>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18:B19"/>
    <mergeCell ref="C18:C19"/>
    <mergeCell ref="D18:D19"/>
    <mergeCell ref="E18:E19"/>
    <mergeCell ref="J18:J19"/>
    <mergeCell ref="K18:L18"/>
    <mergeCell ref="E22:E23"/>
    <mergeCell ref="J22:J23"/>
    <mergeCell ref="K22:L22"/>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80:B81"/>
    <mergeCell ref="C80:C81"/>
    <mergeCell ref="D80:D81"/>
    <mergeCell ref="E80:E81"/>
    <mergeCell ref="F80:F81"/>
    <mergeCell ref="J80:J81"/>
    <mergeCell ref="K80:L80"/>
    <mergeCell ref="AW80:AW81"/>
    <mergeCell ref="BB80:BB81"/>
    <mergeCell ref="C82:C83"/>
    <mergeCell ref="D82:D83"/>
    <mergeCell ref="E82:E83"/>
    <mergeCell ref="F82:F83"/>
    <mergeCell ref="J82:J83"/>
    <mergeCell ref="K82:L82"/>
    <mergeCell ref="AW82:AW83"/>
    <mergeCell ref="BB82:BB83"/>
    <mergeCell ref="BC82:BC83"/>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s>
  <phoneticPr fontId="3"/>
  <conditionalFormatting sqref="AR10:AR11">
    <cfRule type="expression" dxfId="320" priority="484">
      <formula>AR$9="休日"</formula>
    </cfRule>
    <cfRule type="expression" dxfId="319" priority="485">
      <formula>WEEKDAY(AR10)=7</formula>
    </cfRule>
  </conditionalFormatting>
  <conditionalFormatting sqref="AR9">
    <cfRule type="expression" dxfId="318" priority="476">
      <formula>AR$9="休日"</formula>
    </cfRule>
    <cfRule type="expression" dxfId="317" priority="477">
      <formula>WEEKDAY(AR9)=7</formula>
    </cfRule>
  </conditionalFormatting>
  <conditionalFormatting sqref="F12:F13">
    <cfRule type="expression" dxfId="316" priority="473">
      <formula>OR(E12="生活保護",E12="非課税")</formula>
    </cfRule>
  </conditionalFormatting>
  <conditionalFormatting sqref="F14:F15">
    <cfRule type="expression" dxfId="315" priority="335">
      <formula>OR(E14="生活保護",E14="非課税")</formula>
    </cfRule>
  </conditionalFormatting>
  <conditionalFormatting sqref="F16:F17">
    <cfRule type="expression" dxfId="314" priority="331">
      <formula>OR(E16="生活保護",E16="非課税")</formula>
    </cfRule>
  </conditionalFormatting>
  <conditionalFormatting sqref="F18:F19">
    <cfRule type="expression" dxfId="313" priority="327">
      <formula>OR(E18="生活保護",E18="非課税")</formula>
    </cfRule>
  </conditionalFormatting>
  <conditionalFormatting sqref="F20:F21">
    <cfRule type="expression" dxfId="312" priority="323">
      <formula>OR(E20="生活保護",E20="非課税")</formula>
    </cfRule>
  </conditionalFormatting>
  <conditionalFormatting sqref="F22:F23">
    <cfRule type="expression" dxfId="311" priority="319">
      <formula>OR(E22="生活保護",E22="非課税")</formula>
    </cfRule>
  </conditionalFormatting>
  <conditionalFormatting sqref="F24:F25">
    <cfRule type="expression" dxfId="310" priority="315">
      <formula>OR(E24="生活保護",E24="非課税")</formula>
    </cfRule>
  </conditionalFormatting>
  <conditionalFormatting sqref="K27:L27">
    <cfRule type="expression" dxfId="309" priority="312">
      <formula>$K26="なし"</formula>
    </cfRule>
  </conditionalFormatting>
  <conditionalFormatting sqref="F26:F27">
    <cfRule type="expression" dxfId="308" priority="311">
      <formula>OR(E26="生活保護",E26="非課税")</formula>
    </cfRule>
  </conditionalFormatting>
  <conditionalFormatting sqref="N27:AE27 AM27:AP27 AG27:AK27 AR27">
    <cfRule type="expression" dxfId="307" priority="310">
      <formula>N26&lt;&gt;""</formula>
    </cfRule>
  </conditionalFormatting>
  <conditionalFormatting sqref="N26:U26 AM26:AP26 AG26:AK26 W26:AE26 AR26">
    <cfRule type="expression" dxfId="306" priority="309">
      <formula>N27&lt;&gt;""</formula>
    </cfRule>
  </conditionalFormatting>
  <conditionalFormatting sqref="K29:L29">
    <cfRule type="expression" dxfId="305" priority="308">
      <formula>$K28="なし"</formula>
    </cfRule>
  </conditionalFormatting>
  <conditionalFormatting sqref="F28:F29">
    <cfRule type="expression" dxfId="304" priority="307">
      <formula>OR(E28="生活保護",E28="非課税")</formula>
    </cfRule>
  </conditionalFormatting>
  <conditionalFormatting sqref="N29:AE29 AM29:AP29 AG29:AK29 AR29">
    <cfRule type="expression" dxfId="303" priority="306">
      <formula>N28&lt;&gt;""</formula>
    </cfRule>
  </conditionalFormatting>
  <conditionalFormatting sqref="N28:AE28 AM28:AP28 AG28:AK28 AR28">
    <cfRule type="expression" dxfId="302" priority="305">
      <formula>N29&lt;&gt;""</formula>
    </cfRule>
  </conditionalFormatting>
  <conditionalFormatting sqref="K31:L31">
    <cfRule type="expression" dxfId="301" priority="304">
      <formula>$K30="なし"</formula>
    </cfRule>
  </conditionalFormatting>
  <conditionalFormatting sqref="F30:F31">
    <cfRule type="expression" dxfId="300" priority="303">
      <formula>OR(E30="生活保護",E30="非課税")</formula>
    </cfRule>
  </conditionalFormatting>
  <conditionalFormatting sqref="N31:AE31 AG31:AR31">
    <cfRule type="expression" dxfId="299" priority="302">
      <formula>N30&lt;&gt;""</formula>
    </cfRule>
  </conditionalFormatting>
  <conditionalFormatting sqref="N30:AE30 AM30:AR30 AG30:AK30">
    <cfRule type="expression" dxfId="298" priority="301">
      <formula>N31&lt;&gt;""</formula>
    </cfRule>
  </conditionalFormatting>
  <conditionalFormatting sqref="K33:L33">
    <cfRule type="expression" dxfId="297" priority="300">
      <formula>$K32="なし"</formula>
    </cfRule>
  </conditionalFormatting>
  <conditionalFormatting sqref="F32:F33">
    <cfRule type="expression" dxfId="296" priority="299">
      <formula>OR(E32="生活保護",E32="非課税")</formula>
    </cfRule>
  </conditionalFormatting>
  <conditionalFormatting sqref="N33:AE33 AG33:AR33">
    <cfRule type="expression" dxfId="295" priority="298">
      <formula>N32&lt;&gt;""</formula>
    </cfRule>
  </conditionalFormatting>
  <conditionalFormatting sqref="N32:AE32 AG32:AR32">
    <cfRule type="expression" dxfId="294" priority="297">
      <formula>N33&lt;&gt;""</formula>
    </cfRule>
  </conditionalFormatting>
  <conditionalFormatting sqref="K35:L35">
    <cfRule type="expression" dxfId="293" priority="296">
      <formula>$K34="なし"</formula>
    </cfRule>
  </conditionalFormatting>
  <conditionalFormatting sqref="F34:F35">
    <cfRule type="expression" dxfId="292" priority="295">
      <formula>OR(E34="生活保護",E34="非課税")</formula>
    </cfRule>
  </conditionalFormatting>
  <conditionalFormatting sqref="N35:AR35">
    <cfRule type="expression" dxfId="291" priority="294">
      <formula>N34&lt;&gt;""</formula>
    </cfRule>
  </conditionalFormatting>
  <conditionalFormatting sqref="N34:AR34">
    <cfRule type="expression" dxfId="290" priority="293">
      <formula>N35&lt;&gt;""</formula>
    </cfRule>
  </conditionalFormatting>
  <conditionalFormatting sqref="K37:L37">
    <cfRule type="expression" dxfId="289" priority="292">
      <formula>$K36="なし"</formula>
    </cfRule>
  </conditionalFormatting>
  <conditionalFormatting sqref="F36:F37">
    <cfRule type="expression" dxfId="288" priority="291">
      <formula>OR(E36="生活保護",E36="非課税")</formula>
    </cfRule>
  </conditionalFormatting>
  <conditionalFormatting sqref="N37:AR37">
    <cfRule type="expression" dxfId="287" priority="290">
      <formula>N36&lt;&gt;""</formula>
    </cfRule>
  </conditionalFormatting>
  <conditionalFormatting sqref="N36:AR36">
    <cfRule type="expression" dxfId="286" priority="289">
      <formula>N37&lt;&gt;""</formula>
    </cfRule>
  </conditionalFormatting>
  <conditionalFormatting sqref="K39:L39">
    <cfRule type="expression" dxfId="285" priority="288">
      <formula>$K38="なし"</formula>
    </cfRule>
  </conditionalFormatting>
  <conditionalFormatting sqref="F38:F39">
    <cfRule type="expression" dxfId="284" priority="287">
      <formula>OR(E38="生活保護",E38="非課税")</formula>
    </cfRule>
  </conditionalFormatting>
  <conditionalFormatting sqref="N39:AR39">
    <cfRule type="expression" dxfId="283" priority="286">
      <formula>N38&lt;&gt;""</formula>
    </cfRule>
  </conditionalFormatting>
  <conditionalFormatting sqref="N38:AR38">
    <cfRule type="expression" dxfId="282" priority="285">
      <formula>N39&lt;&gt;""</formula>
    </cfRule>
  </conditionalFormatting>
  <conditionalFormatting sqref="K41:L41">
    <cfRule type="expression" dxfId="281" priority="284">
      <formula>$K40="なし"</formula>
    </cfRule>
  </conditionalFormatting>
  <conditionalFormatting sqref="F40:F41">
    <cfRule type="expression" dxfId="280" priority="283">
      <formula>OR(E40="生活保護",E40="非課税")</formula>
    </cfRule>
  </conditionalFormatting>
  <conditionalFormatting sqref="N41:AR41">
    <cfRule type="expression" dxfId="279" priority="282">
      <formula>N40&lt;&gt;""</formula>
    </cfRule>
  </conditionalFormatting>
  <conditionalFormatting sqref="N40:AR40">
    <cfRule type="expression" dxfId="278" priority="281">
      <formula>N41&lt;&gt;""</formula>
    </cfRule>
  </conditionalFormatting>
  <conditionalFormatting sqref="K43:L43">
    <cfRule type="expression" dxfId="277" priority="280">
      <formula>$K42="なし"</formula>
    </cfRule>
  </conditionalFormatting>
  <conditionalFormatting sqref="F42:F43">
    <cfRule type="expression" dxfId="276" priority="279">
      <formula>OR(E42="生活保護",E42="非課税")</formula>
    </cfRule>
  </conditionalFormatting>
  <conditionalFormatting sqref="N43:AR43">
    <cfRule type="expression" dxfId="275" priority="278">
      <formula>N42&lt;&gt;""</formula>
    </cfRule>
  </conditionalFormatting>
  <conditionalFormatting sqref="N42:AR42">
    <cfRule type="expression" dxfId="274" priority="277">
      <formula>N43&lt;&gt;""</formula>
    </cfRule>
  </conditionalFormatting>
  <conditionalFormatting sqref="K45:L45">
    <cfRule type="expression" dxfId="273" priority="276">
      <formula>$K44="なし"</formula>
    </cfRule>
  </conditionalFormatting>
  <conditionalFormatting sqref="F44:F45">
    <cfRule type="expression" dxfId="272" priority="275">
      <formula>OR(E44="生活保護",E44="非課税")</formula>
    </cfRule>
  </conditionalFormatting>
  <conditionalFormatting sqref="N45:AR45">
    <cfRule type="expression" dxfId="271" priority="274">
      <formula>N44&lt;&gt;""</formula>
    </cfRule>
  </conditionalFormatting>
  <conditionalFormatting sqref="N44:AR44">
    <cfRule type="expression" dxfId="270" priority="273">
      <formula>N45&lt;&gt;""</formula>
    </cfRule>
  </conditionalFormatting>
  <conditionalFormatting sqref="K47:L47">
    <cfRule type="expression" dxfId="269" priority="272">
      <formula>$K46="なし"</formula>
    </cfRule>
  </conditionalFormatting>
  <conditionalFormatting sqref="F46:F47">
    <cfRule type="expression" dxfId="268" priority="271">
      <formula>OR(E46="生活保護",E46="非課税")</formula>
    </cfRule>
  </conditionalFormatting>
  <conditionalFormatting sqref="N47:AR47">
    <cfRule type="expression" dxfId="267" priority="270">
      <formula>N46&lt;&gt;""</formula>
    </cfRule>
  </conditionalFormatting>
  <conditionalFormatting sqref="N46:AR46">
    <cfRule type="expression" dxfId="266" priority="269">
      <formula>N47&lt;&gt;""</formula>
    </cfRule>
  </conditionalFormatting>
  <conditionalFormatting sqref="K49:L49">
    <cfRule type="expression" dxfId="265" priority="268">
      <formula>$K48="なし"</formula>
    </cfRule>
  </conditionalFormatting>
  <conditionalFormatting sqref="F48:F49">
    <cfRule type="expression" dxfId="264" priority="267">
      <formula>OR(E48="生活保護",E48="非課税")</formula>
    </cfRule>
  </conditionalFormatting>
  <conditionalFormatting sqref="N49:AR49">
    <cfRule type="expression" dxfId="263" priority="266">
      <formula>N48&lt;&gt;""</formula>
    </cfRule>
  </conditionalFormatting>
  <conditionalFormatting sqref="N48:AR48">
    <cfRule type="expression" dxfId="262" priority="265">
      <formula>N49&lt;&gt;""</formula>
    </cfRule>
  </conditionalFormatting>
  <conditionalFormatting sqref="K51:L51">
    <cfRule type="expression" dxfId="261" priority="264">
      <formula>$K50="なし"</formula>
    </cfRule>
  </conditionalFormatting>
  <conditionalFormatting sqref="F50:F51">
    <cfRule type="expression" dxfId="260" priority="263">
      <formula>OR(E50="生活保護",E50="非課税")</formula>
    </cfRule>
  </conditionalFormatting>
  <conditionalFormatting sqref="N51:AR51">
    <cfRule type="expression" dxfId="259" priority="262">
      <formula>N50&lt;&gt;""</formula>
    </cfRule>
  </conditionalFormatting>
  <conditionalFormatting sqref="N50:AR50">
    <cfRule type="expression" dxfId="258" priority="261">
      <formula>N51&lt;&gt;""</formula>
    </cfRule>
  </conditionalFormatting>
  <conditionalFormatting sqref="K53:L53">
    <cfRule type="expression" dxfId="257" priority="260">
      <formula>$K52="なし"</formula>
    </cfRule>
  </conditionalFormatting>
  <conditionalFormatting sqref="F52:F53">
    <cfRule type="expression" dxfId="256" priority="259">
      <formula>OR(E52="生活保護",E52="非課税")</formula>
    </cfRule>
  </conditionalFormatting>
  <conditionalFormatting sqref="N53:AR53">
    <cfRule type="expression" dxfId="255" priority="258">
      <formula>N52&lt;&gt;""</formula>
    </cfRule>
  </conditionalFormatting>
  <conditionalFormatting sqref="N52:AR52">
    <cfRule type="expression" dxfId="254" priority="257">
      <formula>N53&lt;&gt;""</formula>
    </cfRule>
  </conditionalFormatting>
  <conditionalFormatting sqref="K55:L55">
    <cfRule type="expression" dxfId="253" priority="256">
      <formula>$K54="なし"</formula>
    </cfRule>
  </conditionalFormatting>
  <conditionalFormatting sqref="F54:F55">
    <cfRule type="expression" dxfId="252" priority="255">
      <formula>OR(E54="生活保護",E54="非課税")</formula>
    </cfRule>
  </conditionalFormatting>
  <conditionalFormatting sqref="N55:AR55">
    <cfRule type="expression" dxfId="251" priority="254">
      <formula>N54&lt;&gt;""</formula>
    </cfRule>
  </conditionalFormatting>
  <conditionalFormatting sqref="N54:AR54">
    <cfRule type="expression" dxfId="250" priority="253">
      <formula>N55&lt;&gt;""</formula>
    </cfRule>
  </conditionalFormatting>
  <conditionalFormatting sqref="K57:L57">
    <cfRule type="expression" dxfId="249" priority="252">
      <formula>$K56="なし"</formula>
    </cfRule>
  </conditionalFormatting>
  <conditionalFormatting sqref="F56:F57">
    <cfRule type="expression" dxfId="248" priority="251">
      <formula>OR(E56="生活保護",E56="非課税")</formula>
    </cfRule>
  </conditionalFormatting>
  <conditionalFormatting sqref="N57:AR57">
    <cfRule type="expression" dxfId="247" priority="250">
      <formula>N56&lt;&gt;""</formula>
    </cfRule>
  </conditionalFormatting>
  <conditionalFormatting sqref="N56:AR56">
    <cfRule type="expression" dxfId="246" priority="249">
      <formula>N57&lt;&gt;""</formula>
    </cfRule>
  </conditionalFormatting>
  <conditionalFormatting sqref="K59:L59">
    <cfRule type="expression" dxfId="245" priority="248">
      <formula>$K58="なし"</formula>
    </cfRule>
  </conditionalFormatting>
  <conditionalFormatting sqref="F58:F59">
    <cfRule type="expression" dxfId="244" priority="247">
      <formula>OR(E58="生活保護",E58="非課税")</formula>
    </cfRule>
  </conditionalFormatting>
  <conditionalFormatting sqref="N59:AR59">
    <cfRule type="expression" dxfId="243" priority="246">
      <formula>N58&lt;&gt;""</formula>
    </cfRule>
  </conditionalFormatting>
  <conditionalFormatting sqref="N58:AR58">
    <cfRule type="expression" dxfId="242" priority="245">
      <formula>N59&lt;&gt;""</formula>
    </cfRule>
  </conditionalFormatting>
  <conditionalFormatting sqref="K61:L61">
    <cfRule type="expression" dxfId="241" priority="244">
      <formula>$K60="なし"</formula>
    </cfRule>
  </conditionalFormatting>
  <conditionalFormatting sqref="F60:F61">
    <cfRule type="expression" dxfId="240" priority="243">
      <formula>OR(E60="生活保護",E60="非課税")</formula>
    </cfRule>
  </conditionalFormatting>
  <conditionalFormatting sqref="N61:AR61">
    <cfRule type="expression" dxfId="239" priority="242">
      <formula>N60&lt;&gt;""</formula>
    </cfRule>
  </conditionalFormatting>
  <conditionalFormatting sqref="N60:AR60">
    <cfRule type="expression" dxfId="238" priority="241">
      <formula>N61&lt;&gt;""</formula>
    </cfRule>
  </conditionalFormatting>
  <conditionalFormatting sqref="K63:L63">
    <cfRule type="expression" dxfId="237" priority="240">
      <formula>$K62="なし"</formula>
    </cfRule>
  </conditionalFormatting>
  <conditionalFormatting sqref="F62:F63">
    <cfRule type="expression" dxfId="236" priority="239">
      <formula>OR(E62="生活保護",E62="非課税")</formula>
    </cfRule>
  </conditionalFormatting>
  <conditionalFormatting sqref="N63:AR63">
    <cfRule type="expression" dxfId="235" priority="238">
      <formula>N62&lt;&gt;""</formula>
    </cfRule>
  </conditionalFormatting>
  <conditionalFormatting sqref="N62:AR62">
    <cfRule type="expression" dxfId="234" priority="237">
      <formula>N63&lt;&gt;""</formula>
    </cfRule>
  </conditionalFormatting>
  <conditionalFormatting sqref="K65:L65">
    <cfRule type="expression" dxfId="233" priority="236">
      <formula>$K64="なし"</formula>
    </cfRule>
  </conditionalFormatting>
  <conditionalFormatting sqref="F64:F65">
    <cfRule type="expression" dxfId="232" priority="235">
      <formula>OR(E64="生活保護",E64="非課税")</formula>
    </cfRule>
  </conditionalFormatting>
  <conditionalFormatting sqref="N65:AR65">
    <cfRule type="expression" dxfId="231" priority="234">
      <formula>N64&lt;&gt;""</formula>
    </cfRule>
  </conditionalFormatting>
  <conditionalFormatting sqref="N64:AR64">
    <cfRule type="expression" dxfId="230" priority="233">
      <formula>N65&lt;&gt;""</formula>
    </cfRule>
  </conditionalFormatting>
  <conditionalFormatting sqref="K67:L67">
    <cfRule type="expression" dxfId="229" priority="232">
      <formula>$K66="なし"</formula>
    </cfRule>
  </conditionalFormatting>
  <conditionalFormatting sqref="F66:F67">
    <cfRule type="expression" dxfId="228" priority="231">
      <formula>OR(E66="生活保護",E66="非課税")</formula>
    </cfRule>
  </conditionalFormatting>
  <conditionalFormatting sqref="N67:AR67">
    <cfRule type="expression" dxfId="227" priority="230">
      <formula>N66&lt;&gt;""</formula>
    </cfRule>
  </conditionalFormatting>
  <conditionalFormatting sqref="N66:AR66">
    <cfRule type="expression" dxfId="226" priority="229">
      <formula>N67&lt;&gt;""</formula>
    </cfRule>
  </conditionalFormatting>
  <conditionalFormatting sqref="K69:L69">
    <cfRule type="expression" dxfId="225" priority="228">
      <formula>$K68="なし"</formula>
    </cfRule>
  </conditionalFormatting>
  <conditionalFormatting sqref="F68:F69">
    <cfRule type="expression" dxfId="224" priority="227">
      <formula>OR(E68="生活保護",E68="非課税")</formula>
    </cfRule>
  </conditionalFormatting>
  <conditionalFormatting sqref="N69:AR69">
    <cfRule type="expression" dxfId="223" priority="226">
      <formula>N68&lt;&gt;""</formula>
    </cfRule>
  </conditionalFormatting>
  <conditionalFormatting sqref="N68:AR68">
    <cfRule type="expression" dxfId="222" priority="225">
      <formula>N69&lt;&gt;""</formula>
    </cfRule>
  </conditionalFormatting>
  <conditionalFormatting sqref="K71:L71">
    <cfRule type="expression" dxfId="221" priority="224">
      <formula>$K70="なし"</formula>
    </cfRule>
  </conditionalFormatting>
  <conditionalFormatting sqref="F70:F71">
    <cfRule type="expression" dxfId="220" priority="223">
      <formula>OR(E70="生活保護",E70="非課税")</formula>
    </cfRule>
  </conditionalFormatting>
  <conditionalFormatting sqref="N71:AR71">
    <cfRule type="expression" dxfId="219" priority="222">
      <formula>N70&lt;&gt;""</formula>
    </cfRule>
  </conditionalFormatting>
  <conditionalFormatting sqref="N70:AR70">
    <cfRule type="expression" dxfId="218" priority="221">
      <formula>N71&lt;&gt;""</formula>
    </cfRule>
  </conditionalFormatting>
  <conditionalFormatting sqref="K73:L73">
    <cfRule type="expression" dxfId="217" priority="220">
      <formula>$K72="なし"</formula>
    </cfRule>
  </conditionalFormatting>
  <conditionalFormatting sqref="F72:F73">
    <cfRule type="expression" dxfId="216" priority="219">
      <formula>OR(E72="生活保護",E72="非課税")</formula>
    </cfRule>
  </conditionalFormatting>
  <conditionalFormatting sqref="N73:AR73">
    <cfRule type="expression" dxfId="215" priority="218">
      <formula>N72&lt;&gt;""</formula>
    </cfRule>
  </conditionalFormatting>
  <conditionalFormatting sqref="N72:AR72">
    <cfRule type="expression" dxfId="214" priority="217">
      <formula>N73&lt;&gt;""</formula>
    </cfRule>
  </conditionalFormatting>
  <conditionalFormatting sqref="K75:L75">
    <cfRule type="expression" dxfId="213" priority="216">
      <formula>$K74="なし"</formula>
    </cfRule>
  </conditionalFormatting>
  <conditionalFormatting sqref="F74:F75">
    <cfRule type="expression" dxfId="212" priority="215">
      <formula>OR(E74="生活保護",E74="非課税")</formula>
    </cfRule>
  </conditionalFormatting>
  <conditionalFormatting sqref="N75:AR75">
    <cfRule type="expression" dxfId="211" priority="214">
      <formula>N74&lt;&gt;""</formula>
    </cfRule>
  </conditionalFormatting>
  <conditionalFormatting sqref="N74:AR74">
    <cfRule type="expression" dxfId="210" priority="213">
      <formula>N75&lt;&gt;""</formula>
    </cfRule>
  </conditionalFormatting>
  <conditionalFormatting sqref="K77:L77">
    <cfRule type="expression" dxfId="209" priority="212">
      <formula>$K76="なし"</formula>
    </cfRule>
  </conditionalFormatting>
  <conditionalFormatting sqref="F76:F77">
    <cfRule type="expression" dxfId="208" priority="211">
      <formula>OR(E76="生活保護",E76="非課税")</formula>
    </cfRule>
  </conditionalFormatting>
  <conditionalFormatting sqref="N77:AR77">
    <cfRule type="expression" dxfId="207" priority="210">
      <formula>N76&lt;&gt;""</formula>
    </cfRule>
  </conditionalFormatting>
  <conditionalFormatting sqref="N76:AR76">
    <cfRule type="expression" dxfId="206" priority="209">
      <formula>N77&lt;&gt;""</formula>
    </cfRule>
  </conditionalFormatting>
  <conditionalFormatting sqref="K79:L79">
    <cfRule type="expression" dxfId="205" priority="208">
      <formula>$K78="なし"</formula>
    </cfRule>
  </conditionalFormatting>
  <conditionalFormatting sqref="F78:F79">
    <cfRule type="expression" dxfId="204" priority="207">
      <formula>OR(E78="生活保護",E78="非課税")</formula>
    </cfRule>
  </conditionalFormatting>
  <conditionalFormatting sqref="N79:AR79">
    <cfRule type="expression" dxfId="203" priority="206">
      <formula>N78&lt;&gt;""</formula>
    </cfRule>
  </conditionalFormatting>
  <conditionalFormatting sqref="N78:AR78">
    <cfRule type="expression" dxfId="202" priority="205">
      <formula>N79&lt;&gt;""</formula>
    </cfRule>
  </conditionalFormatting>
  <conditionalFormatting sqref="K81:L81">
    <cfRule type="expression" dxfId="201" priority="204">
      <formula>$K80="なし"</formula>
    </cfRule>
  </conditionalFormatting>
  <conditionalFormatting sqref="F80:F81">
    <cfRule type="expression" dxfId="200" priority="203">
      <formula>OR(E80="生活保護",E80="非課税")</formula>
    </cfRule>
  </conditionalFormatting>
  <conditionalFormatting sqref="N81:AR81">
    <cfRule type="expression" dxfId="199" priority="202">
      <formula>N80&lt;&gt;""</formula>
    </cfRule>
  </conditionalFormatting>
  <conditionalFormatting sqref="N80:AR80">
    <cfRule type="expression" dxfId="198" priority="201">
      <formula>N81&lt;&gt;""</formula>
    </cfRule>
  </conditionalFormatting>
  <conditionalFormatting sqref="K83:L83">
    <cfRule type="expression" dxfId="197" priority="200">
      <formula>$K82="なし"</formula>
    </cfRule>
  </conditionalFormatting>
  <conditionalFormatting sqref="F82:F83">
    <cfRule type="expression" dxfId="196" priority="199">
      <formula>OR(E82="生活保護",E82="非課税")</formula>
    </cfRule>
  </conditionalFormatting>
  <conditionalFormatting sqref="N83:AR83">
    <cfRule type="expression" dxfId="195" priority="198">
      <formula>N82&lt;&gt;""</formula>
    </cfRule>
  </conditionalFormatting>
  <conditionalFormatting sqref="N82:AR82">
    <cfRule type="expression" dxfId="194" priority="197">
      <formula>N83&lt;&gt;""</formula>
    </cfRule>
  </conditionalFormatting>
  <conditionalFormatting sqref="K85:L85">
    <cfRule type="expression" dxfId="193" priority="196">
      <formula>$K84="なし"</formula>
    </cfRule>
  </conditionalFormatting>
  <conditionalFormatting sqref="F84:F85">
    <cfRule type="expression" dxfId="192" priority="195">
      <formula>OR(E84="生活保護",E84="非課税")</formula>
    </cfRule>
  </conditionalFormatting>
  <conditionalFormatting sqref="N85:AR85">
    <cfRule type="expression" dxfId="191" priority="194">
      <formula>N84&lt;&gt;""</formula>
    </cfRule>
  </conditionalFormatting>
  <conditionalFormatting sqref="N84:AR84">
    <cfRule type="expression" dxfId="190" priority="193">
      <formula>N85&lt;&gt;""</formula>
    </cfRule>
  </conditionalFormatting>
  <conditionalFormatting sqref="K87:L87">
    <cfRule type="expression" dxfId="189" priority="192">
      <formula>$K86="なし"</formula>
    </cfRule>
  </conditionalFormatting>
  <conditionalFormatting sqref="F86:F87">
    <cfRule type="expression" dxfId="188" priority="191">
      <formula>OR(E86="生活保護",E86="非課税")</formula>
    </cfRule>
  </conditionalFormatting>
  <conditionalFormatting sqref="N87:AR87">
    <cfRule type="expression" dxfId="187" priority="190">
      <formula>N86&lt;&gt;""</formula>
    </cfRule>
  </conditionalFormatting>
  <conditionalFormatting sqref="N86:AR86">
    <cfRule type="expression" dxfId="186" priority="189">
      <formula>N87&lt;&gt;""</formula>
    </cfRule>
  </conditionalFormatting>
  <conditionalFormatting sqref="K89:L89">
    <cfRule type="expression" dxfId="185" priority="188">
      <formula>$K88="なし"</formula>
    </cfRule>
  </conditionalFormatting>
  <conditionalFormatting sqref="F88:F89">
    <cfRule type="expression" dxfId="184" priority="187">
      <formula>OR(E88="生活保護",E88="非課税")</formula>
    </cfRule>
  </conditionalFormatting>
  <conditionalFormatting sqref="N89:AR89">
    <cfRule type="expression" dxfId="183" priority="186">
      <formula>N88&lt;&gt;""</formula>
    </cfRule>
  </conditionalFormatting>
  <conditionalFormatting sqref="N88:AR88">
    <cfRule type="expression" dxfId="182" priority="185">
      <formula>N89&lt;&gt;""</formula>
    </cfRule>
  </conditionalFormatting>
  <conditionalFormatting sqref="K91:L91">
    <cfRule type="expression" dxfId="181" priority="184">
      <formula>$K90="なし"</formula>
    </cfRule>
  </conditionalFormatting>
  <conditionalFormatting sqref="F90:F91">
    <cfRule type="expression" dxfId="180" priority="183">
      <formula>OR(E90="生活保護",E90="非課税")</formula>
    </cfRule>
  </conditionalFormatting>
  <conditionalFormatting sqref="N91:AR91">
    <cfRule type="expression" dxfId="179" priority="182">
      <formula>N90&lt;&gt;""</formula>
    </cfRule>
  </conditionalFormatting>
  <conditionalFormatting sqref="N90:AR90">
    <cfRule type="expression" dxfId="178" priority="181">
      <formula>N91&lt;&gt;""</formula>
    </cfRule>
  </conditionalFormatting>
  <conditionalFormatting sqref="K13:L13">
    <cfRule type="expression" dxfId="177" priority="178">
      <formula>$K12="なし"</formula>
    </cfRule>
  </conditionalFormatting>
  <conditionalFormatting sqref="K15:L15">
    <cfRule type="expression" dxfId="176" priority="177">
      <formula>$K14="なし"</formula>
    </cfRule>
  </conditionalFormatting>
  <conditionalFormatting sqref="K17:L17">
    <cfRule type="expression" dxfId="175" priority="176">
      <formula>$K16="なし"</formula>
    </cfRule>
  </conditionalFormatting>
  <conditionalFormatting sqref="K19:L19">
    <cfRule type="expression" dxfId="174" priority="175">
      <formula>$K18="なし"</formula>
    </cfRule>
  </conditionalFormatting>
  <conditionalFormatting sqref="K21:L21">
    <cfRule type="expression" dxfId="173" priority="174">
      <formula>$K20="なし"</formula>
    </cfRule>
  </conditionalFormatting>
  <conditionalFormatting sqref="K23:L23">
    <cfRule type="expression" dxfId="172" priority="173">
      <formula>$K22="なし"</formula>
    </cfRule>
  </conditionalFormatting>
  <conditionalFormatting sqref="K25:L25">
    <cfRule type="expression" dxfId="171" priority="172">
      <formula>$K24="なし"</formula>
    </cfRule>
  </conditionalFormatting>
  <conditionalFormatting sqref="AM13:AP13 AG13:AI13 N13:U13 X13 Z13:AE13 AR13">
    <cfRule type="expression" dxfId="170" priority="171">
      <formula>N12&lt;&gt;""</formula>
    </cfRule>
  </conditionalFormatting>
  <conditionalFormatting sqref="AM12:AP12 AG12:AI12 N12:U12 X12 Z12:AE12 AR12">
    <cfRule type="expression" dxfId="169" priority="170">
      <formula>N13&lt;&gt;""</formula>
    </cfRule>
  </conditionalFormatting>
  <conditionalFormatting sqref="AM15:AP15 AG15:AI15 N15:U15 X15 Z15:AE15 AR15">
    <cfRule type="expression" dxfId="168" priority="169">
      <formula>N14&lt;&gt;""</formula>
    </cfRule>
  </conditionalFormatting>
  <conditionalFormatting sqref="AM14:AP14 AG14:AI14 N14:U14 X14 Z14:AE14 AR14">
    <cfRule type="expression" dxfId="167" priority="168">
      <formula>N15&lt;&gt;""</formula>
    </cfRule>
  </conditionalFormatting>
  <conditionalFormatting sqref="AM17:AP17 AG17:AI17 N17:U17 X17 Z17:AE17 AR17">
    <cfRule type="expression" dxfId="166" priority="167">
      <formula>N16&lt;&gt;""</formula>
    </cfRule>
  </conditionalFormatting>
  <conditionalFormatting sqref="AM16:AP16 AG16:AI16 N16:U16 X16 Z16:AE16 AR16">
    <cfRule type="expression" dxfId="165" priority="166">
      <formula>N17&lt;&gt;""</formula>
    </cfRule>
  </conditionalFormatting>
  <conditionalFormatting sqref="AM19:AP19 AG19:AI19 N19:U19 X19 Z19:AE19 AR19">
    <cfRule type="expression" dxfId="164" priority="165">
      <formula>N18&lt;&gt;""</formula>
    </cfRule>
  </conditionalFormatting>
  <conditionalFormatting sqref="AM18:AP18 AG18:AI18 N18:U18 X18 Z18:AE18 AR18">
    <cfRule type="expression" dxfId="163" priority="164">
      <formula>N19&lt;&gt;""</formula>
    </cfRule>
  </conditionalFormatting>
  <conditionalFormatting sqref="AM21:AP21 AG21:AI21 N21:U21 X21 Z21:AE21 AR21">
    <cfRule type="expression" dxfId="162" priority="163">
      <formula>N20&lt;&gt;""</formula>
    </cfRule>
  </conditionalFormatting>
  <conditionalFormatting sqref="AM20:AP20 AG20:AI20 N20:U20 X20 Z20:AE20 AR20">
    <cfRule type="expression" dxfId="161" priority="162">
      <formula>N21&lt;&gt;""</formula>
    </cfRule>
  </conditionalFormatting>
  <conditionalFormatting sqref="AM23:AP23 AG23:AI23 N23:U23 X23:AE23 AK23 AR23">
    <cfRule type="expression" dxfId="160" priority="161">
      <formula>N22&lt;&gt;""</formula>
    </cfRule>
  </conditionalFormatting>
  <conditionalFormatting sqref="AM22:AP22 AG22:AI22 N22:U22 X22 Z22:AE22 AK22 AR22">
    <cfRule type="expression" dxfId="159" priority="160">
      <formula>N23&lt;&gt;""</formula>
    </cfRule>
  </conditionalFormatting>
  <conditionalFormatting sqref="AM25:AP25 AG25:AI25 N25:U25 X25 Z25:AE25 AK25 AR25">
    <cfRule type="expression" dxfId="158" priority="159">
      <formula>N24&lt;&gt;""</formula>
    </cfRule>
  </conditionalFormatting>
  <conditionalFormatting sqref="AM24:AP24 AG24:AI24 N24:U24 X24 Z24:AE24 AK24 AR24">
    <cfRule type="expression" dxfId="157" priority="158">
      <formula>N25&lt;&gt;""</formula>
    </cfRule>
  </conditionalFormatting>
  <conditionalFormatting sqref="X13">
    <cfRule type="expression" dxfId="156" priority="157">
      <formula>X12&lt;&gt;""</formula>
    </cfRule>
  </conditionalFormatting>
  <conditionalFormatting sqref="X12">
    <cfRule type="expression" dxfId="155" priority="156">
      <formula>X13&lt;&gt;""</formula>
    </cfRule>
  </conditionalFormatting>
  <conditionalFormatting sqref="X15">
    <cfRule type="expression" dxfId="154" priority="155">
      <formula>X14&lt;&gt;""</formula>
    </cfRule>
  </conditionalFormatting>
  <conditionalFormatting sqref="X14">
    <cfRule type="expression" dxfId="153" priority="154">
      <formula>X15&lt;&gt;""</formula>
    </cfRule>
  </conditionalFormatting>
  <conditionalFormatting sqref="X17">
    <cfRule type="expression" dxfId="152" priority="153">
      <formula>X16&lt;&gt;""</formula>
    </cfRule>
  </conditionalFormatting>
  <conditionalFormatting sqref="X16">
    <cfRule type="expression" dxfId="151" priority="152">
      <formula>X17&lt;&gt;""</formula>
    </cfRule>
  </conditionalFormatting>
  <conditionalFormatting sqref="X19">
    <cfRule type="expression" dxfId="150" priority="151">
      <formula>X18&lt;&gt;""</formula>
    </cfRule>
  </conditionalFormatting>
  <conditionalFormatting sqref="X18">
    <cfRule type="expression" dxfId="149" priority="150">
      <formula>X19&lt;&gt;""</formula>
    </cfRule>
  </conditionalFormatting>
  <conditionalFormatting sqref="X21">
    <cfRule type="expression" dxfId="148" priority="149">
      <formula>X20&lt;&gt;""</formula>
    </cfRule>
  </conditionalFormatting>
  <conditionalFormatting sqref="X20">
    <cfRule type="expression" dxfId="147" priority="148">
      <formula>X21&lt;&gt;""</formula>
    </cfRule>
  </conditionalFormatting>
  <conditionalFormatting sqref="X23">
    <cfRule type="expression" dxfId="146" priority="147">
      <formula>X22&lt;&gt;""</formula>
    </cfRule>
  </conditionalFormatting>
  <conditionalFormatting sqref="X22">
    <cfRule type="expression" dxfId="145" priority="146">
      <formula>X23&lt;&gt;""</formula>
    </cfRule>
  </conditionalFormatting>
  <conditionalFormatting sqref="X25">
    <cfRule type="expression" dxfId="144" priority="145">
      <formula>X24&lt;&gt;""</formula>
    </cfRule>
  </conditionalFormatting>
  <conditionalFormatting sqref="X24">
    <cfRule type="expression" dxfId="143" priority="144">
      <formula>X25&lt;&gt;""</formula>
    </cfRule>
  </conditionalFormatting>
  <conditionalFormatting sqref="AL27">
    <cfRule type="expression" dxfId="142" priority="143">
      <formula>AL26&lt;&gt;""</formula>
    </cfRule>
  </conditionalFormatting>
  <conditionalFormatting sqref="AL26">
    <cfRule type="expression" dxfId="141" priority="142">
      <formula>AL27&lt;&gt;""</formula>
    </cfRule>
  </conditionalFormatting>
  <conditionalFormatting sqref="AL29">
    <cfRule type="expression" dxfId="140" priority="141">
      <formula>AL28&lt;&gt;""</formula>
    </cfRule>
  </conditionalFormatting>
  <conditionalFormatting sqref="AL28">
    <cfRule type="expression" dxfId="139" priority="140">
      <formula>AL29&lt;&gt;""</formula>
    </cfRule>
  </conditionalFormatting>
  <conditionalFormatting sqref="AL30">
    <cfRule type="expression" dxfId="138" priority="139">
      <formula>AL31&lt;&gt;""</formula>
    </cfRule>
  </conditionalFormatting>
  <conditionalFormatting sqref="AL13">
    <cfRule type="expression" dxfId="137" priority="138">
      <formula>AL12&lt;&gt;""</formula>
    </cfRule>
  </conditionalFormatting>
  <conditionalFormatting sqref="AL12">
    <cfRule type="expression" dxfId="136" priority="137">
      <formula>AL13&lt;&gt;""</formula>
    </cfRule>
  </conditionalFormatting>
  <conditionalFormatting sqref="AL15">
    <cfRule type="expression" dxfId="135" priority="136">
      <formula>AL14&lt;&gt;""</formula>
    </cfRule>
  </conditionalFormatting>
  <conditionalFormatting sqref="AL14">
    <cfRule type="expression" dxfId="134" priority="135">
      <formula>AL15&lt;&gt;""</formula>
    </cfRule>
  </conditionalFormatting>
  <conditionalFormatting sqref="AL17">
    <cfRule type="expression" dxfId="133" priority="134">
      <formula>AL16&lt;&gt;""</formula>
    </cfRule>
  </conditionalFormatting>
  <conditionalFormatting sqref="AL16">
    <cfRule type="expression" dxfId="132" priority="133">
      <formula>AL17&lt;&gt;""</formula>
    </cfRule>
  </conditionalFormatting>
  <conditionalFormatting sqref="AL19">
    <cfRule type="expression" dxfId="131" priority="132">
      <formula>AL18&lt;&gt;""</formula>
    </cfRule>
  </conditionalFormatting>
  <conditionalFormatting sqref="AL18">
    <cfRule type="expression" dxfId="130" priority="131">
      <formula>AL19&lt;&gt;""</formula>
    </cfRule>
  </conditionalFormatting>
  <conditionalFormatting sqref="AL21">
    <cfRule type="expression" dxfId="129" priority="130">
      <formula>AL20&lt;&gt;""</formula>
    </cfRule>
  </conditionalFormatting>
  <conditionalFormatting sqref="AL20">
    <cfRule type="expression" dxfId="128" priority="129">
      <formula>AL21&lt;&gt;""</formula>
    </cfRule>
  </conditionalFormatting>
  <conditionalFormatting sqref="AL23">
    <cfRule type="expression" dxfId="127" priority="128">
      <formula>AL22&lt;&gt;""</formula>
    </cfRule>
  </conditionalFormatting>
  <conditionalFormatting sqref="AL22">
    <cfRule type="expression" dxfId="126" priority="127">
      <formula>AL23&lt;&gt;""</formula>
    </cfRule>
  </conditionalFormatting>
  <conditionalFormatting sqref="AL25">
    <cfRule type="expression" dxfId="125" priority="126">
      <formula>AL24&lt;&gt;""</formula>
    </cfRule>
  </conditionalFormatting>
  <conditionalFormatting sqref="AL24">
    <cfRule type="expression" dxfId="124" priority="125">
      <formula>AL25&lt;&gt;""</formula>
    </cfRule>
  </conditionalFormatting>
  <conditionalFormatting sqref="AF27">
    <cfRule type="expression" dxfId="123" priority="124">
      <formula>AF26&lt;&gt;""</formula>
    </cfRule>
  </conditionalFormatting>
  <conditionalFormatting sqref="AF26">
    <cfRule type="expression" dxfId="122" priority="123">
      <formula>AF27&lt;&gt;""</formula>
    </cfRule>
  </conditionalFormatting>
  <conditionalFormatting sqref="AF29">
    <cfRule type="expression" dxfId="121" priority="122">
      <formula>AF28&lt;&gt;""</formula>
    </cfRule>
  </conditionalFormatting>
  <conditionalFormatting sqref="AF28">
    <cfRule type="expression" dxfId="120" priority="121">
      <formula>AF29&lt;&gt;""</formula>
    </cfRule>
  </conditionalFormatting>
  <conditionalFormatting sqref="AF31">
    <cfRule type="expression" dxfId="119" priority="120">
      <formula>AF30&lt;&gt;""</formula>
    </cfRule>
  </conditionalFormatting>
  <conditionalFormatting sqref="AF30">
    <cfRule type="expression" dxfId="118" priority="119">
      <formula>AF31&lt;&gt;""</formula>
    </cfRule>
  </conditionalFormatting>
  <conditionalFormatting sqref="AF33">
    <cfRule type="expression" dxfId="117" priority="118">
      <formula>AF32&lt;&gt;""</formula>
    </cfRule>
  </conditionalFormatting>
  <conditionalFormatting sqref="AF32">
    <cfRule type="expression" dxfId="116" priority="117">
      <formula>AF33&lt;&gt;""</formula>
    </cfRule>
  </conditionalFormatting>
  <conditionalFormatting sqref="AF13">
    <cfRule type="expression" dxfId="115" priority="116">
      <formula>AF12&lt;&gt;""</formula>
    </cfRule>
  </conditionalFormatting>
  <conditionalFormatting sqref="AF12">
    <cfRule type="expression" dxfId="114" priority="115">
      <formula>AF13&lt;&gt;""</formula>
    </cfRule>
  </conditionalFormatting>
  <conditionalFormatting sqref="AF15">
    <cfRule type="expression" dxfId="113" priority="114">
      <formula>AF14&lt;&gt;""</formula>
    </cfRule>
  </conditionalFormatting>
  <conditionalFormatting sqref="AF14">
    <cfRule type="expression" dxfId="112" priority="113">
      <formula>AF15&lt;&gt;""</formula>
    </cfRule>
  </conditionalFormatting>
  <conditionalFormatting sqref="AF17">
    <cfRule type="expression" dxfId="111" priority="112">
      <formula>AF16&lt;&gt;""</formula>
    </cfRule>
  </conditionalFormatting>
  <conditionalFormatting sqref="AF16">
    <cfRule type="expression" dxfId="110" priority="111">
      <formula>AF17&lt;&gt;""</formula>
    </cfRule>
  </conditionalFormatting>
  <conditionalFormatting sqref="AF19">
    <cfRule type="expression" dxfId="109" priority="110">
      <formula>AF18&lt;&gt;""</formula>
    </cfRule>
  </conditionalFormatting>
  <conditionalFormatting sqref="AF18">
    <cfRule type="expression" dxfId="108" priority="109">
      <formula>AF19&lt;&gt;""</formula>
    </cfRule>
  </conditionalFormatting>
  <conditionalFormatting sqref="AF21">
    <cfRule type="expression" dxfId="107" priority="108">
      <formula>AF20&lt;&gt;""</formula>
    </cfRule>
  </conditionalFormatting>
  <conditionalFormatting sqref="AF20">
    <cfRule type="expression" dxfId="106" priority="107">
      <formula>AF21&lt;&gt;""</formula>
    </cfRule>
  </conditionalFormatting>
  <conditionalFormatting sqref="AF23">
    <cfRule type="expression" dxfId="105" priority="106">
      <formula>AF22&lt;&gt;""</formula>
    </cfRule>
  </conditionalFormatting>
  <conditionalFormatting sqref="AF22">
    <cfRule type="expression" dxfId="104" priority="105">
      <formula>AF23&lt;&gt;""</formula>
    </cfRule>
  </conditionalFormatting>
  <conditionalFormatting sqref="AF25">
    <cfRule type="expression" dxfId="103" priority="104">
      <formula>AF24&lt;&gt;""</formula>
    </cfRule>
  </conditionalFormatting>
  <conditionalFormatting sqref="AF24">
    <cfRule type="expression" dxfId="102" priority="103">
      <formula>AF25&lt;&gt;""</formula>
    </cfRule>
  </conditionalFormatting>
  <conditionalFormatting sqref="V26">
    <cfRule type="expression" dxfId="101" priority="102">
      <formula>V27&lt;&gt;""</formula>
    </cfRule>
  </conditionalFormatting>
  <conditionalFormatting sqref="W13">
    <cfRule type="expression" dxfId="86" priority="87">
      <formula>W12&lt;&gt;""</formula>
    </cfRule>
  </conditionalFormatting>
  <conditionalFormatting sqref="W12">
    <cfRule type="expression" dxfId="85" priority="86">
      <formula>W13&lt;&gt;""</formula>
    </cfRule>
  </conditionalFormatting>
  <conditionalFormatting sqref="W15">
    <cfRule type="expression" dxfId="84" priority="85">
      <formula>W14&lt;&gt;""</formula>
    </cfRule>
  </conditionalFormatting>
  <conditionalFormatting sqref="W14">
    <cfRule type="expression" dxfId="83" priority="84">
      <formula>W15&lt;&gt;""</formula>
    </cfRule>
  </conditionalFormatting>
  <conditionalFormatting sqref="W17">
    <cfRule type="expression" dxfId="82" priority="83">
      <formula>W16&lt;&gt;""</formula>
    </cfRule>
  </conditionalFormatting>
  <conditionalFormatting sqref="W16">
    <cfRule type="expression" dxfId="81" priority="82">
      <formula>W17&lt;&gt;""</formula>
    </cfRule>
  </conditionalFormatting>
  <conditionalFormatting sqref="W19">
    <cfRule type="expression" dxfId="80" priority="81">
      <formula>W18&lt;&gt;""</formula>
    </cfRule>
  </conditionalFormatting>
  <conditionalFormatting sqref="W18">
    <cfRule type="expression" dxfId="79" priority="80">
      <formula>W19&lt;&gt;""</formula>
    </cfRule>
  </conditionalFormatting>
  <conditionalFormatting sqref="W21">
    <cfRule type="expression" dxfId="78" priority="79">
      <formula>W20&lt;&gt;""</formula>
    </cfRule>
  </conditionalFormatting>
  <conditionalFormatting sqref="W20">
    <cfRule type="expression" dxfId="77" priority="78">
      <formula>W21&lt;&gt;""</formula>
    </cfRule>
  </conditionalFormatting>
  <conditionalFormatting sqref="W23">
    <cfRule type="expression" dxfId="76" priority="77">
      <formula>W22&lt;&gt;""</formula>
    </cfRule>
  </conditionalFormatting>
  <conditionalFormatting sqref="W22">
    <cfRule type="expression" dxfId="75" priority="76">
      <formula>W23&lt;&gt;""</formula>
    </cfRule>
  </conditionalFormatting>
  <conditionalFormatting sqref="W25">
    <cfRule type="expression" dxfId="74" priority="75">
      <formula>W24&lt;&gt;""</formula>
    </cfRule>
  </conditionalFormatting>
  <conditionalFormatting sqref="W24">
    <cfRule type="expression" dxfId="73" priority="74">
      <formula>W25&lt;&gt;""</formula>
    </cfRule>
  </conditionalFormatting>
  <conditionalFormatting sqref="AK13">
    <cfRule type="expression" dxfId="72" priority="73">
      <formula>AK12&lt;&gt;""</formula>
    </cfRule>
  </conditionalFormatting>
  <conditionalFormatting sqref="AK12">
    <cfRule type="expression" dxfId="71" priority="72">
      <formula>AK13&lt;&gt;""</formula>
    </cfRule>
  </conditionalFormatting>
  <conditionalFormatting sqref="AK15">
    <cfRule type="expression" dxfId="70" priority="71">
      <formula>AK14&lt;&gt;""</formula>
    </cfRule>
  </conditionalFormatting>
  <conditionalFormatting sqref="AK14">
    <cfRule type="expression" dxfId="69" priority="70">
      <formula>AK15&lt;&gt;""</formula>
    </cfRule>
  </conditionalFormatting>
  <conditionalFormatting sqref="AK17">
    <cfRule type="expression" dxfId="68" priority="69">
      <formula>AK16&lt;&gt;""</formula>
    </cfRule>
  </conditionalFormatting>
  <conditionalFormatting sqref="AK16">
    <cfRule type="expression" dxfId="67" priority="68">
      <formula>AK17&lt;&gt;""</formula>
    </cfRule>
  </conditionalFormatting>
  <conditionalFormatting sqref="AK19">
    <cfRule type="expression" dxfId="66" priority="67">
      <formula>AK18&lt;&gt;""</formula>
    </cfRule>
  </conditionalFormatting>
  <conditionalFormatting sqref="AK18">
    <cfRule type="expression" dxfId="65" priority="66">
      <formula>AK19&lt;&gt;""</formula>
    </cfRule>
  </conditionalFormatting>
  <conditionalFormatting sqref="AK21">
    <cfRule type="expression" dxfId="64" priority="65">
      <formula>AK20&lt;&gt;""</formula>
    </cfRule>
  </conditionalFormatting>
  <conditionalFormatting sqref="AK20">
    <cfRule type="expression" dxfId="63" priority="64">
      <formula>AK21&lt;&gt;""</formula>
    </cfRule>
  </conditionalFormatting>
  <conditionalFormatting sqref="N10:AQ11">
    <cfRule type="expression" dxfId="62" priority="62">
      <formula>N$9="休日"</formula>
    </cfRule>
    <cfRule type="expression" dxfId="61" priority="63">
      <formula>WEEKDAY(N10)=7</formula>
    </cfRule>
  </conditionalFormatting>
  <conditionalFormatting sqref="N9:AQ9">
    <cfRule type="expression" dxfId="60" priority="60">
      <formula>N$9="休日"</formula>
    </cfRule>
    <cfRule type="expression" dxfId="59" priority="61">
      <formula>WEEKDAY(N9)=7</formula>
    </cfRule>
  </conditionalFormatting>
  <conditionalFormatting sqref="V13">
    <cfRule type="expression" dxfId="58" priority="59">
      <formula>V12&lt;&gt;""</formula>
    </cfRule>
  </conditionalFormatting>
  <conditionalFormatting sqref="V12">
    <cfRule type="expression" dxfId="57" priority="58">
      <formula>V13&lt;&gt;""</formula>
    </cfRule>
  </conditionalFormatting>
  <conditionalFormatting sqref="V15">
    <cfRule type="expression" dxfId="56" priority="57">
      <formula>V14&lt;&gt;""</formula>
    </cfRule>
  </conditionalFormatting>
  <conditionalFormatting sqref="V14">
    <cfRule type="expression" dxfId="55" priority="56">
      <formula>V15&lt;&gt;""</formula>
    </cfRule>
  </conditionalFormatting>
  <conditionalFormatting sqref="V17">
    <cfRule type="expression" dxfId="54" priority="55">
      <formula>V16&lt;&gt;""</formula>
    </cfRule>
  </conditionalFormatting>
  <conditionalFormatting sqref="V16">
    <cfRule type="expression" dxfId="53" priority="54">
      <formula>V17&lt;&gt;""</formula>
    </cfRule>
  </conditionalFormatting>
  <conditionalFormatting sqref="V19">
    <cfRule type="expression" dxfId="52" priority="53">
      <formula>V18&lt;&gt;""</formula>
    </cfRule>
  </conditionalFormatting>
  <conditionalFormatting sqref="V18">
    <cfRule type="expression" dxfId="51" priority="52">
      <formula>V19&lt;&gt;""</formula>
    </cfRule>
  </conditionalFormatting>
  <conditionalFormatting sqref="V21">
    <cfRule type="expression" dxfId="50" priority="51">
      <formula>V20&lt;&gt;""</formula>
    </cfRule>
  </conditionalFormatting>
  <conditionalFormatting sqref="V20">
    <cfRule type="expression" dxfId="49" priority="50">
      <formula>V21&lt;&gt;""</formula>
    </cfRule>
  </conditionalFormatting>
  <conditionalFormatting sqref="V23">
    <cfRule type="expression" dxfId="48" priority="49">
      <formula>V22&lt;&gt;""</formula>
    </cfRule>
  </conditionalFormatting>
  <conditionalFormatting sqref="V22">
    <cfRule type="expression" dxfId="47" priority="48">
      <formula>V23&lt;&gt;""</formula>
    </cfRule>
  </conditionalFormatting>
  <conditionalFormatting sqref="V25">
    <cfRule type="expression" dxfId="46" priority="47">
      <formula>V24&lt;&gt;""</formula>
    </cfRule>
  </conditionalFormatting>
  <conditionalFormatting sqref="V24">
    <cfRule type="expression" dxfId="45" priority="46">
      <formula>V25&lt;&gt;""</formula>
    </cfRule>
  </conditionalFormatting>
  <conditionalFormatting sqref="Y13">
    <cfRule type="expression" dxfId="44" priority="45">
      <formula>Y12&lt;&gt;""</formula>
    </cfRule>
  </conditionalFormatting>
  <conditionalFormatting sqref="Y12">
    <cfRule type="expression" dxfId="43" priority="44">
      <formula>Y13&lt;&gt;""</formula>
    </cfRule>
  </conditionalFormatting>
  <conditionalFormatting sqref="Y15">
    <cfRule type="expression" dxfId="42" priority="43">
      <formula>Y14&lt;&gt;""</formula>
    </cfRule>
  </conditionalFormatting>
  <conditionalFormatting sqref="Y14">
    <cfRule type="expression" dxfId="41" priority="42">
      <formula>Y15&lt;&gt;""</formula>
    </cfRule>
  </conditionalFormatting>
  <conditionalFormatting sqref="Y17">
    <cfRule type="expression" dxfId="40" priority="41">
      <formula>Y16&lt;&gt;""</formula>
    </cfRule>
  </conditionalFormatting>
  <conditionalFormatting sqref="Y16">
    <cfRule type="expression" dxfId="39" priority="40">
      <formula>Y17&lt;&gt;""</formula>
    </cfRule>
  </conditionalFormatting>
  <conditionalFormatting sqref="Y19">
    <cfRule type="expression" dxfId="38" priority="39">
      <formula>Y18&lt;&gt;""</formula>
    </cfRule>
  </conditionalFormatting>
  <conditionalFormatting sqref="Y18">
    <cfRule type="expression" dxfId="37" priority="38">
      <formula>Y19&lt;&gt;""</formula>
    </cfRule>
  </conditionalFormatting>
  <conditionalFormatting sqref="Y21">
    <cfRule type="expression" dxfId="36" priority="37">
      <formula>Y20&lt;&gt;""</formula>
    </cfRule>
  </conditionalFormatting>
  <conditionalFormatting sqref="Y20">
    <cfRule type="expression" dxfId="35" priority="36">
      <formula>Y21&lt;&gt;""</formula>
    </cfRule>
  </conditionalFormatting>
  <conditionalFormatting sqref="Y22">
    <cfRule type="expression" dxfId="34" priority="35">
      <formula>Y23&lt;&gt;""</formula>
    </cfRule>
  </conditionalFormatting>
  <conditionalFormatting sqref="Y25">
    <cfRule type="expression" dxfId="33" priority="34">
      <formula>Y24&lt;&gt;""</formula>
    </cfRule>
  </conditionalFormatting>
  <conditionalFormatting sqref="Y24">
    <cfRule type="expression" dxfId="32" priority="33">
      <formula>Y25&lt;&gt;""</formula>
    </cfRule>
  </conditionalFormatting>
  <conditionalFormatting sqref="AJ13">
    <cfRule type="expression" dxfId="31" priority="32">
      <formula>AJ12&lt;&gt;""</formula>
    </cfRule>
  </conditionalFormatting>
  <conditionalFormatting sqref="AJ12">
    <cfRule type="expression" dxfId="30" priority="31">
      <formula>AJ13&lt;&gt;""</formula>
    </cfRule>
  </conditionalFormatting>
  <conditionalFormatting sqref="AJ15">
    <cfRule type="expression" dxfId="29" priority="30">
      <formula>AJ14&lt;&gt;""</formula>
    </cfRule>
  </conditionalFormatting>
  <conditionalFormatting sqref="AJ14">
    <cfRule type="expression" dxfId="28" priority="29">
      <formula>AJ15&lt;&gt;""</formula>
    </cfRule>
  </conditionalFormatting>
  <conditionalFormatting sqref="AJ17">
    <cfRule type="expression" dxfId="27" priority="28">
      <formula>AJ16&lt;&gt;""</formula>
    </cfRule>
  </conditionalFormatting>
  <conditionalFormatting sqref="AJ16">
    <cfRule type="expression" dxfId="26" priority="27">
      <formula>AJ17&lt;&gt;""</formula>
    </cfRule>
  </conditionalFormatting>
  <conditionalFormatting sqref="AJ19">
    <cfRule type="expression" dxfId="25" priority="26">
      <formula>AJ18&lt;&gt;""</formula>
    </cfRule>
  </conditionalFormatting>
  <conditionalFormatting sqref="AJ18">
    <cfRule type="expression" dxfId="24" priority="25">
      <formula>AJ19&lt;&gt;""</formula>
    </cfRule>
  </conditionalFormatting>
  <conditionalFormatting sqref="AJ21">
    <cfRule type="expression" dxfId="23" priority="24">
      <formula>AJ20&lt;&gt;""</formula>
    </cfRule>
  </conditionalFormatting>
  <conditionalFormatting sqref="AJ20">
    <cfRule type="expression" dxfId="22" priority="23">
      <formula>AJ21&lt;&gt;""</formula>
    </cfRule>
  </conditionalFormatting>
  <conditionalFormatting sqref="AJ23">
    <cfRule type="expression" dxfId="21" priority="22">
      <formula>AJ22&lt;&gt;""</formula>
    </cfRule>
  </conditionalFormatting>
  <conditionalFormatting sqref="AJ22">
    <cfRule type="expression" dxfId="20" priority="21">
      <formula>AJ23&lt;&gt;""</formula>
    </cfRule>
  </conditionalFormatting>
  <conditionalFormatting sqref="AJ25">
    <cfRule type="expression" dxfId="19" priority="20">
      <formula>AJ24&lt;&gt;""</formula>
    </cfRule>
  </conditionalFormatting>
  <conditionalFormatting sqref="AJ24">
    <cfRule type="expression" dxfId="18" priority="19">
      <formula>AJ25&lt;&gt;""</formula>
    </cfRule>
  </conditionalFormatting>
  <conditionalFormatting sqref="AQ27">
    <cfRule type="expression" dxfId="17" priority="18">
      <formula>AQ26&lt;&gt;""</formula>
    </cfRule>
  </conditionalFormatting>
  <conditionalFormatting sqref="AQ26">
    <cfRule type="expression" dxfId="16" priority="17">
      <formula>AQ27&lt;&gt;""</formula>
    </cfRule>
  </conditionalFormatting>
  <conditionalFormatting sqref="AQ29">
    <cfRule type="expression" dxfId="15" priority="16">
      <formula>AQ28&lt;&gt;""</formula>
    </cfRule>
  </conditionalFormatting>
  <conditionalFormatting sqref="AQ28">
    <cfRule type="expression" dxfId="14" priority="15">
      <formula>AQ29&lt;&gt;""</formula>
    </cfRule>
  </conditionalFormatting>
  <conditionalFormatting sqref="AQ13">
    <cfRule type="expression" dxfId="13" priority="14">
      <formula>AQ12&lt;&gt;""</formula>
    </cfRule>
  </conditionalFormatting>
  <conditionalFormatting sqref="AQ12">
    <cfRule type="expression" dxfId="12" priority="13">
      <formula>AQ13&lt;&gt;""</formula>
    </cfRule>
  </conditionalFormatting>
  <conditionalFormatting sqref="AQ15">
    <cfRule type="expression" dxfId="11" priority="12">
      <formula>AQ14&lt;&gt;""</formula>
    </cfRule>
  </conditionalFormatting>
  <conditionalFormatting sqref="AQ14">
    <cfRule type="expression" dxfId="10" priority="11">
      <formula>AQ15&lt;&gt;""</formula>
    </cfRule>
  </conditionalFormatting>
  <conditionalFormatting sqref="AQ17">
    <cfRule type="expression" dxfId="9" priority="10">
      <formula>AQ16&lt;&gt;""</formula>
    </cfRule>
  </conditionalFormatting>
  <conditionalFormatting sqref="AQ16">
    <cfRule type="expression" dxfId="8" priority="9">
      <formula>AQ17&lt;&gt;""</formula>
    </cfRule>
  </conditionalFormatting>
  <conditionalFormatting sqref="AQ19">
    <cfRule type="expression" dxfId="7" priority="8">
      <formula>AQ18&lt;&gt;""</formula>
    </cfRule>
  </conditionalFormatting>
  <conditionalFormatting sqref="AQ18">
    <cfRule type="expression" dxfId="6" priority="7">
      <formula>AQ19&lt;&gt;""</formula>
    </cfRule>
  </conditionalFormatting>
  <conditionalFormatting sqref="AQ21">
    <cfRule type="expression" dxfId="5" priority="6">
      <formula>AQ20&lt;&gt;""</formula>
    </cfRule>
  </conditionalFormatting>
  <conditionalFormatting sqref="AQ20">
    <cfRule type="expression" dxfId="4" priority="5">
      <formula>AQ21&lt;&gt;""</formula>
    </cfRule>
  </conditionalFormatting>
  <conditionalFormatting sqref="AQ23">
    <cfRule type="expression" dxfId="3" priority="4">
      <formula>AQ22&lt;&gt;""</formula>
    </cfRule>
  </conditionalFormatting>
  <conditionalFormatting sqref="AQ22">
    <cfRule type="expression" dxfId="2" priority="3">
      <formula>AQ23&lt;&gt;""</formula>
    </cfRule>
  </conditionalFormatting>
  <conditionalFormatting sqref="AQ25">
    <cfRule type="expression" dxfId="1" priority="2">
      <formula>AQ24&lt;&gt;""</formula>
    </cfRule>
  </conditionalFormatting>
  <conditionalFormatting sqref="AQ24">
    <cfRule type="expression" dxfId="0" priority="1">
      <formula>AQ25&lt;&gt;""</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74:L74 K76:L76 K38:L38 K78:L78 K80:L80 K82:L82 K84:L84 K26:L26 K40:L40 K42:L42 K44:L44 K86:L86 K88:L88 K28:L28 K30:L30 K32:L32 K34:L34 K36:L36 K90:L90 K48:L48 K50:L50 K52:L52 K54:L54 K56:L56 K58:L58 K60:L60 K62:L62 K64:L64 K46:L46 K68:L68 K70:L70 K72:L72 K14:L14 K16:L16 K18:L18 K20:L20 K22:L22 K24:L24 K12:L12">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kUFcwC2RvUcRHBlEEzeRgAjofsEoQgKwOaaFjDEOkzCwBdJ21LftJFQnGBgsHymwXEmu3nErPVkphnccBBMiw==" saltValue="hgZS8EmxqyMU98IGJF6kAw=="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4月分</vt:lpstr>
      <vt:lpstr>単価表</vt:lpstr>
      <vt:lpstr>'4月分'!Print_Area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2024-03-21T07:48:38Z</dcterms:modified>
</cp:coreProperties>
</file>