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drawings/drawing5.xml" ContentType="application/vnd.openxmlformats-officedocument.drawing+xml"/>
  <Override PartName="/xl/comments9.xml" ContentType="application/vnd.openxmlformats-officedocument.spreadsheetml.comments+xml"/>
  <Override PartName="/xl/drawings/drawing6.xml" ContentType="application/vnd.openxmlformats-officedocument.drawing+xml"/>
  <Override PartName="/xl/comments10.xml" ContentType="application/vnd.openxmlformats-officedocument.spreadsheetml.comments+xml"/>
  <Override PartName="/xl/drawings/drawing7.xml" ContentType="application/vnd.openxmlformats-officedocument.drawing+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odpc053\給付係共有Ｆ\02_給付係員用\05_幼稚園（従来制度）\幼稚園共有（従来制度）\令和5年度_幼稚園補助金\令和5年度　預かり\04_R5実績報告案内\1_預かり保育\送付用\"/>
    </mc:Choice>
  </mc:AlternateContent>
  <workbookProtection workbookAlgorithmName="SHA-512" workbookHashValue="H7548hVWNrt0R3H8OonkcDAd0bfaATrFtMXskPCXgZRLMTUK3Y2AMmhunwffayqX5w97bgfavonyOrLZUHoY8w==" workbookSaltValue="R10CD9haUSFEqe0FfBMmeA==" workbookSpinCount="100000" lockStructure="1"/>
  <bookViews>
    <workbookView xWindow="10230" yWindow="-15" windowWidth="10275" windowHeight="7545" tabRatio="744"/>
  </bookViews>
  <sheets>
    <sheet name="一番最初に入力" sheetId="16" r:id="rId1"/>
    <sheet name="交付申請書" sheetId="15" r:id="rId2"/>
    <sheet name="請求書" sheetId="18" r:id="rId3"/>
    <sheet name="実績報告書１ページ " sheetId="7" r:id="rId4"/>
    <sheet name="２ページ" sheetId="2" r:id="rId5"/>
    <sheet name="２-２ページ" sheetId="10" r:id="rId6"/>
    <sheet name="３ページ" sheetId="3" r:id="rId7"/>
    <sheet name="４ページ" sheetId="4" r:id="rId8"/>
    <sheet name="５ページ" sheetId="14" r:id="rId9"/>
    <sheet name="６ページ" sheetId="5" r:id="rId10"/>
    <sheet name="７ページ" sheetId="12" r:id="rId11"/>
    <sheet name="施設情報" sheetId="17" state="hidden" r:id="rId12"/>
  </sheets>
  <definedNames>
    <definedName name="_xlnm._FilterDatabase" localSheetId="5" hidden="1">'２-２ページ'!$K$1:$K$1</definedName>
    <definedName name="_xlnm._FilterDatabase" localSheetId="4" hidden="1">'２ページ'!$K$1:$K$3</definedName>
    <definedName name="_xlnm.Print_Area" localSheetId="5">'２-２ページ'!$A$1:$I$24</definedName>
    <definedName name="_xlnm.Print_Area" localSheetId="6">'３ページ'!$B$3:$T$30</definedName>
    <definedName name="_xlnm.Print_Area" localSheetId="7">'４ページ'!$A$1:$L$38</definedName>
    <definedName name="_xlnm.Print_Area" localSheetId="8">'５ページ'!$A$1:$Y$32</definedName>
    <definedName name="_xlnm.Print_Area" localSheetId="9">'６ページ'!$A$1:$H$32</definedName>
    <definedName name="_xlnm.Print_Area" localSheetId="10">'７ページ'!$A$1:$K$47</definedName>
    <definedName name="_xlnm.Print_Area" localSheetId="0">一番最初に入力!$A$1:$M$176</definedName>
    <definedName name="_xlnm.Print_Area" localSheetId="1">交付申請書!$A$1:$S$31</definedName>
    <definedName name="_xlnm.Print_Area" localSheetId="11">施設情報!#REF!</definedName>
    <definedName name="_xlnm.Print_Area" localSheetId="3">'実績報告書１ページ '!$A$1:$W$53</definedName>
    <definedName name="_xlnm.Print_Area" localSheetId="2">請求書!$A$2:$AV$92</definedName>
  </definedNames>
  <calcPr calcId="162913"/>
</workbook>
</file>

<file path=xl/calcChain.xml><?xml version="1.0" encoding="utf-8"?>
<calcChain xmlns="http://schemas.openxmlformats.org/spreadsheetml/2006/main">
  <c r="R1" i="15" l="1"/>
  <c r="Z44" i="7" l="1"/>
  <c r="T46" i="18"/>
  <c r="J8" i="4" l="1"/>
  <c r="N4" i="15" l="1"/>
  <c r="AB64" i="18" l="1"/>
  <c r="N15" i="18"/>
  <c r="D36" i="12" l="1"/>
  <c r="V2" i="7" l="1"/>
  <c r="M15" i="15"/>
  <c r="AB60" i="18" s="1"/>
  <c r="M14" i="15"/>
  <c r="AB56" i="18" s="1"/>
  <c r="K13" i="15"/>
  <c r="K12" i="15"/>
  <c r="K2" i="7" s="1"/>
  <c r="E9" i="15"/>
  <c r="F6" i="7" s="1"/>
  <c r="O2" i="7" l="1"/>
  <c r="I1" i="2" s="1"/>
  <c r="AB52" i="18"/>
  <c r="Y1" i="14" l="1"/>
  <c r="AA21" i="7" l="1"/>
  <c r="F5" i="12" l="1"/>
  <c r="AC53" i="7"/>
  <c r="X53" i="7"/>
  <c r="AC52" i="7"/>
  <c r="X52" i="7"/>
  <c r="W52" i="7" s="1"/>
  <c r="AD53" i="7" l="1"/>
  <c r="W53" i="7"/>
  <c r="AD52" i="7"/>
  <c r="AE52" i="7" l="1"/>
  <c r="D5" i="12" s="1"/>
  <c r="H5" i="12" s="1"/>
  <c r="AC42" i="7"/>
  <c r="AC39" i="7"/>
  <c r="AC36" i="7"/>
  <c r="AC32" i="7"/>
  <c r="AC29" i="7"/>
  <c r="AC28" i="7"/>
  <c r="AC27" i="7"/>
  <c r="AC24" i="7"/>
  <c r="AC23" i="7"/>
  <c r="Z16" i="7"/>
  <c r="Z12" i="7" l="1"/>
  <c r="S21" i="14" l="1"/>
  <c r="S19" i="14"/>
  <c r="S17" i="14"/>
  <c r="L12" i="14"/>
  <c r="AE12" i="14" s="1"/>
  <c r="G12" i="14"/>
  <c r="L11" i="14"/>
  <c r="AE11" i="14" s="1"/>
  <c r="G11" i="14"/>
  <c r="L10" i="14"/>
  <c r="AE10" i="14" s="1"/>
  <c r="G10" i="14"/>
  <c r="L9" i="14"/>
  <c r="AE9" i="14" s="1"/>
  <c r="G9" i="14"/>
  <c r="L8" i="14"/>
  <c r="AE8" i="14" s="1"/>
  <c r="G8" i="14"/>
  <c r="O4" i="14"/>
  <c r="U11" i="14" l="1"/>
  <c r="T11" i="14"/>
  <c r="Q11" i="14"/>
  <c r="Q10" i="14"/>
  <c r="U10" i="14"/>
  <c r="T10" i="14"/>
  <c r="Q12" i="14"/>
  <c r="U12" i="14"/>
  <c r="T12" i="14"/>
  <c r="Q9" i="14" l="1"/>
  <c r="Q8" i="14" s="1"/>
  <c r="W16" i="14" s="1"/>
  <c r="T9" i="14"/>
  <c r="T8" i="14" s="1"/>
  <c r="W18" i="14" s="1"/>
  <c r="U9" i="14"/>
  <c r="U8" i="14" s="1"/>
  <c r="W20" i="14" s="1"/>
  <c r="W22" i="14" l="1"/>
  <c r="E25" i="5" l="1"/>
  <c r="E23" i="5" l="1"/>
  <c r="E21" i="5"/>
  <c r="C29" i="12" l="1"/>
  <c r="K1" i="12"/>
  <c r="F45" i="12" l="1"/>
  <c r="F29" i="12"/>
  <c r="F47" i="12" s="1"/>
  <c r="AB15" i="7" l="1"/>
  <c r="S5" i="3"/>
  <c r="F16" i="12" s="1"/>
  <c r="S11" i="3"/>
  <c r="S13" i="3" l="1"/>
  <c r="D10" i="4" s="1"/>
  <c r="J10" i="4"/>
  <c r="F18" i="12"/>
  <c r="AF1" i="3"/>
  <c r="S8" i="3" l="1"/>
  <c r="P27" i="3"/>
  <c r="I1" i="10"/>
  <c r="T3" i="3"/>
  <c r="L2" i="4"/>
  <c r="H1" i="5"/>
  <c r="G17" i="7"/>
  <c r="Z17" i="7" s="1"/>
  <c r="X26" i="7"/>
  <c r="W26" i="7" s="1"/>
  <c r="X27" i="7"/>
  <c r="X28" i="7"/>
  <c r="W28" i="7" s="1"/>
  <c r="X29" i="7"/>
  <c r="AB29" i="7" s="1"/>
  <c r="X21" i="7"/>
  <c r="X22" i="7"/>
  <c r="X23" i="7"/>
  <c r="X24" i="7"/>
  <c r="AB24" i="7" s="1"/>
  <c r="E21" i="3"/>
  <c r="AB14" i="7"/>
  <c r="AB13" i="7"/>
  <c r="AB12" i="7"/>
  <c r="R21" i="3"/>
  <c r="Q21" i="3"/>
  <c r="P21" i="3"/>
  <c r="O21" i="3"/>
  <c r="N21" i="3"/>
  <c r="M21" i="3"/>
  <c r="L21" i="3"/>
  <c r="J21" i="3"/>
  <c r="F21" i="3"/>
  <c r="G21" i="3"/>
  <c r="H21" i="3"/>
  <c r="S24" i="3"/>
  <c r="S19" i="3"/>
  <c r="S17" i="3"/>
  <c r="S15" i="3"/>
  <c r="X48" i="7"/>
  <c r="W48" i="7" s="1"/>
  <c r="X47" i="7"/>
  <c r="W47" i="7" s="1"/>
  <c r="X46" i="7"/>
  <c r="W46" i="7" s="1"/>
  <c r="X44" i="7"/>
  <c r="W44" i="7" s="1"/>
  <c r="X42" i="7"/>
  <c r="AB42" i="7" s="1"/>
  <c r="X41" i="7"/>
  <c r="W41" i="7" s="1"/>
  <c r="X39" i="7"/>
  <c r="X38" i="7"/>
  <c r="W38" i="7" s="1"/>
  <c r="X36" i="7"/>
  <c r="W36" i="7" s="1"/>
  <c r="X35" i="7"/>
  <c r="W35" i="7" s="1"/>
  <c r="X32" i="7"/>
  <c r="W32" i="7" s="1"/>
  <c r="X31" i="7"/>
  <c r="W31" i="7" s="1"/>
  <c r="C3" i="2"/>
  <c r="C2" i="2"/>
  <c r="Z26" i="7"/>
  <c r="AA26" i="7"/>
  <c r="Z13" i="7"/>
  <c r="Z14" i="7"/>
  <c r="Z15" i="7"/>
  <c r="AB46" i="7"/>
  <c r="AB47" i="7"/>
  <c r="AB48" i="7"/>
  <c r="Z31" i="7"/>
  <c r="AA31" i="7"/>
  <c r="Z21" i="7"/>
  <c r="P5" i="4"/>
  <c r="Q5" i="4"/>
  <c r="O5" i="4"/>
  <c r="Z22" i="7"/>
  <c r="AA22" i="7"/>
  <c r="Z23" i="7"/>
  <c r="AA23" i="7"/>
  <c r="Z24" i="7"/>
  <c r="AA24" i="7"/>
  <c r="Z28" i="7"/>
  <c r="AA28" i="7"/>
  <c r="Z27" i="7"/>
  <c r="AA27" i="7"/>
  <c r="Z29" i="7"/>
  <c r="AA29" i="7"/>
  <c r="Z32" i="7"/>
  <c r="AA32" i="7"/>
  <c r="Z36" i="7"/>
  <c r="AA36" i="7"/>
  <c r="Z35" i="7"/>
  <c r="AA35" i="7"/>
  <c r="Z38" i="7"/>
  <c r="AA38" i="7"/>
  <c r="Z39" i="7"/>
  <c r="AA39" i="7"/>
  <c r="Z41" i="7"/>
  <c r="AA41" i="7"/>
  <c r="Z42" i="7"/>
  <c r="AA42" i="7"/>
  <c r="D44" i="7"/>
  <c r="AC44" i="7" s="1"/>
  <c r="C4" i="2"/>
  <c r="N8" i="4"/>
  <c r="AA44" i="7"/>
  <c r="W24" i="7"/>
  <c r="F17" i="12" l="1"/>
  <c r="J11" i="4"/>
  <c r="C27" i="4" s="1"/>
  <c r="W42" i="7"/>
  <c r="AD42" i="7"/>
  <c r="AB32" i="7"/>
  <c r="AB21" i="7"/>
  <c r="AC21" i="7" s="1"/>
  <c r="AD21" i="7" s="1"/>
  <c r="AD36" i="7"/>
  <c r="AD24" i="7"/>
  <c r="AD48" i="7"/>
  <c r="AB27" i="7"/>
  <c r="AD27" i="7" s="1"/>
  <c r="AB23" i="7"/>
  <c r="AD23" i="7" s="1"/>
  <c r="AB22" i="7"/>
  <c r="AC22" i="7" s="1"/>
  <c r="AD22" i="7" s="1"/>
  <c r="P29" i="3"/>
  <c r="S28" i="3" s="1"/>
  <c r="J5" i="4" s="1"/>
  <c r="D24" i="12"/>
  <c r="W27" i="7"/>
  <c r="AB36" i="7"/>
  <c r="AD47" i="7"/>
  <c r="AD39" i="7"/>
  <c r="AD29" i="7"/>
  <c r="W29" i="7"/>
  <c r="W22" i="7"/>
  <c r="AC12" i="7"/>
  <c r="AD12" i="7" s="1"/>
  <c r="E9" i="4" s="1"/>
  <c r="AB39" i="7"/>
  <c r="AD32" i="7"/>
  <c r="W39" i="7"/>
  <c r="AB28" i="7"/>
  <c r="AD28" i="7" s="1"/>
  <c r="W23" i="7"/>
  <c r="AB26" i="7"/>
  <c r="AB31" i="7"/>
  <c r="AB38" i="7"/>
  <c r="AB44" i="7"/>
  <c r="AD44" i="7" s="1"/>
  <c r="AE44" i="7" s="1"/>
  <c r="AF44" i="7" s="1"/>
  <c r="AD46" i="7"/>
  <c r="AE46" i="7" s="1"/>
  <c r="AF46" i="7" s="1"/>
  <c r="AB41" i="7"/>
  <c r="AC41" i="7" s="1"/>
  <c r="AB35" i="7"/>
  <c r="AC35" i="7" s="1"/>
  <c r="W21" i="7"/>
  <c r="S22" i="3"/>
  <c r="D7" i="4" s="1"/>
  <c r="D11" i="4"/>
  <c r="O6" i="4"/>
  <c r="AC38" i="7" l="1"/>
  <c r="AD38" i="7" s="1"/>
  <c r="AE38" i="7" s="1"/>
  <c r="AF38" i="7" s="1"/>
  <c r="AC31" i="7"/>
  <c r="AD31" i="7" s="1"/>
  <c r="AE31" i="7" s="1"/>
  <c r="AC26" i="7"/>
  <c r="AD26" i="7" s="1"/>
  <c r="AE26" i="7" s="1"/>
  <c r="D16" i="12" s="1"/>
  <c r="AE21" i="7"/>
  <c r="B24" i="12" s="1"/>
  <c r="F24" i="12" s="1"/>
  <c r="AD41" i="7"/>
  <c r="AE41" i="7" s="1"/>
  <c r="AF41" i="7" s="1"/>
  <c r="AD35" i="7"/>
  <c r="AE35" i="7" s="1"/>
  <c r="AF35" i="7" s="1"/>
  <c r="D5" i="4"/>
  <c r="J6" i="4"/>
  <c r="C26" i="4" s="1"/>
  <c r="D6" i="4"/>
  <c r="J12" i="4" l="1"/>
  <c r="AG35" i="7"/>
  <c r="D18" i="12" s="1"/>
  <c r="H18" i="12" s="1"/>
  <c r="J10" i="12"/>
  <c r="D17" i="12"/>
  <c r="H17" i="12" s="1"/>
  <c r="H16" i="12"/>
  <c r="C37" i="4"/>
  <c r="C28" i="4"/>
  <c r="H19" i="12" l="1"/>
  <c r="J36" i="12" l="1"/>
  <c r="E13" i="5" s="1"/>
  <c r="E36" i="12"/>
  <c r="E38" i="12"/>
  <c r="H10" i="12"/>
  <c r="H11" i="12"/>
  <c r="D10" i="12"/>
  <c r="D11" i="12"/>
  <c r="E19" i="5"/>
  <c r="G19" i="5" s="1"/>
  <c r="E15" i="5"/>
  <c r="G13" i="5" l="1"/>
  <c r="D45" i="12"/>
  <c r="E11" i="5"/>
  <c r="G8" i="5" s="1"/>
  <c r="E37" i="4" s="1"/>
  <c r="H45" i="12"/>
  <c r="E6" i="5" s="1"/>
  <c r="G5" i="5" s="1"/>
  <c r="E25" i="4" l="1"/>
  <c r="E28" i="4" s="1"/>
  <c r="D37" i="4"/>
  <c r="G37" i="4" s="1"/>
  <c r="I37" i="4" s="1"/>
  <c r="D27" i="4"/>
  <c r="G31" i="5"/>
  <c r="G25" i="4" l="1"/>
  <c r="I27" i="4"/>
  <c r="D28" i="4"/>
  <c r="G28" i="4" s="1"/>
  <c r="I25" i="4"/>
  <c r="I28" i="4" l="1"/>
  <c r="I23" i="14" l="1"/>
  <c r="W23" i="14" s="1"/>
  <c r="A1" i="18" s="1"/>
  <c r="I9" i="18" l="1"/>
  <c r="X9" i="18"/>
  <c r="L9" i="18"/>
  <c r="AA9" i="18"/>
  <c r="AJ9" i="18"/>
  <c r="O9" i="18"/>
  <c r="AM9" i="18"/>
  <c r="AP9" i="18"/>
  <c r="R9" i="18"/>
  <c r="AG9" i="18"/>
  <c r="U9" i="18"/>
  <c r="AD9" i="18"/>
</calcChain>
</file>

<file path=xl/comments1.xml><?xml version="1.0" encoding="utf-8"?>
<comments xmlns="http://schemas.openxmlformats.org/spreadsheetml/2006/main">
  <authors>
    <author>仙台市</author>
    <author>作成者</author>
  </authors>
  <commentList>
    <comment ref="C7" authorId="0" shapeId="0">
      <text>
        <r>
          <rPr>
            <b/>
            <sz val="9"/>
            <color indexed="81"/>
            <rFont val="游ゴシック"/>
            <family val="3"/>
            <charset val="128"/>
          </rPr>
          <t>数字を半角で入力してください。</t>
        </r>
      </text>
    </comment>
    <comment ref="C11" authorId="1" shapeId="0">
      <text>
        <r>
          <rPr>
            <b/>
            <sz val="9"/>
            <color indexed="81"/>
            <rFont val="游ゴシック"/>
            <family val="3"/>
            <charset val="128"/>
          </rPr>
          <t>令和5年度
→5を入力</t>
        </r>
      </text>
    </comment>
  </commentList>
</comments>
</file>

<file path=xl/comments10.xml><?xml version="1.0" encoding="utf-8"?>
<comments xmlns="http://schemas.openxmlformats.org/spreadsheetml/2006/main">
  <authors>
    <author>仙台市</author>
  </authors>
  <commentList>
    <comment ref="E5" authorId="0" shapeId="0">
      <text>
        <r>
          <rPr>
            <sz val="12"/>
            <color indexed="81"/>
            <rFont val="HGPｺﾞｼｯｸM"/>
            <family val="3"/>
            <charset val="128"/>
          </rPr>
          <t>預かり保育に専任で従事する職員がいる場合，その職員の年間の人件費総額（複数いる場合は合算額）を入力してください。</t>
        </r>
      </text>
    </comment>
    <comment ref="E6" authorId="0" shapeId="0">
      <text>
        <r>
          <rPr>
            <b/>
            <sz val="12"/>
            <color indexed="81"/>
            <rFont val="ＭＳ Ｐゴシック"/>
            <family val="3"/>
            <charset val="128"/>
          </rPr>
          <t>按分後の金額は自動計算で入力されます。</t>
        </r>
      </text>
    </comment>
    <comment ref="E7" authorId="0" shapeId="0">
      <text>
        <r>
          <rPr>
            <sz val="12"/>
            <color indexed="81"/>
            <rFont val="HGPｺﾞｼｯｸM"/>
            <family val="3"/>
            <charset val="128"/>
          </rPr>
          <t xml:space="preserve">預かり保育に兼任で従事する職員分の年間の人件費総額を入力してください。
</t>
        </r>
        <r>
          <rPr>
            <sz val="12"/>
            <color indexed="10"/>
            <rFont val="HGPｺﾞｼｯｸM"/>
            <family val="3"/>
            <charset val="128"/>
          </rPr>
          <t>※施設型給付を受ける施設（新制度幼稚園及び認定こども園）においては、公定価格で人件費が措置されている職員分を計上することはできません（超勤代・休日給を除く）のでご注意ください。</t>
        </r>
      </text>
    </comment>
    <comment ref="D11" authorId="0" shapeId="0">
      <text>
        <r>
          <rPr>
            <b/>
            <sz val="12"/>
            <color indexed="81"/>
            <rFont val="ＭＳ Ｐゴシック"/>
            <family val="3"/>
            <charset val="128"/>
          </rPr>
          <t>預かり保育に係る分として特定できないものを計上できます。</t>
        </r>
      </text>
    </comment>
    <comment ref="D17" authorId="0" shapeId="0">
      <text>
        <r>
          <rPr>
            <b/>
            <sz val="12"/>
            <color indexed="81"/>
            <rFont val="ＭＳ Ｐゴシック"/>
            <family val="3"/>
            <charset val="128"/>
          </rPr>
          <t>預かり保育に係る分として特定できるもののみ計上できます。</t>
        </r>
      </text>
    </comment>
    <comment ref="D27" authorId="0" shapeId="0">
      <text>
        <r>
          <rPr>
            <b/>
            <sz val="12"/>
            <color indexed="81"/>
            <rFont val="ＭＳ Ｐゴシック"/>
            <family val="3"/>
            <charset val="128"/>
          </rPr>
          <t>預かり保育に係る分として特定できるもののみ計上できます。</t>
        </r>
      </text>
    </comment>
  </commentList>
</comments>
</file>

<file path=xl/comments11.xml><?xml version="1.0" encoding="utf-8"?>
<comments xmlns="http://schemas.openxmlformats.org/spreadsheetml/2006/main">
  <authors>
    <author>仙台市</author>
  </authors>
  <commentList>
    <comment ref="D36" authorId="0" shapeId="0">
      <text>
        <r>
          <rPr>
            <sz val="9"/>
            <color indexed="81"/>
            <rFont val="MS P ゴシック"/>
            <family val="3"/>
            <charset val="128"/>
          </rPr>
          <t xml:space="preserve">幼稚園の場合は１
</t>
        </r>
      </text>
    </comment>
  </commentList>
</comments>
</file>

<file path=xl/comments2.xml><?xml version="1.0" encoding="utf-8"?>
<comments xmlns="http://schemas.openxmlformats.org/spreadsheetml/2006/main">
  <authors>
    <author>仙台市</author>
    <author>作成者</author>
  </authors>
  <commentList>
    <comment ref="R1" authorId="0" shapeId="0">
      <text>
        <r>
          <rPr>
            <b/>
            <sz val="9"/>
            <color indexed="81"/>
            <rFont val="MS P ゴシック"/>
            <family val="3"/>
            <charset val="128"/>
          </rPr>
          <t>ナンバリングのために記載しております。</t>
        </r>
        <r>
          <rPr>
            <sz val="9"/>
            <color indexed="81"/>
            <rFont val="MS P ゴシック"/>
            <family val="3"/>
            <charset val="128"/>
          </rPr>
          <t xml:space="preserve">
</t>
        </r>
      </text>
    </comment>
    <comment ref="M14" authorId="1" shapeId="0">
      <text>
        <r>
          <rPr>
            <b/>
            <sz val="12"/>
            <color indexed="81"/>
            <rFont val="HGPｺﾞｼｯｸM"/>
            <family val="3"/>
            <charset val="128"/>
          </rPr>
          <t>施設コードを入力すると、法人の所在地又は住所が自動で入力されます。
異なる場合は直接入力してください。</t>
        </r>
      </text>
    </comment>
    <comment ref="M16" authorId="0" shapeId="0">
      <text>
        <r>
          <rPr>
            <b/>
            <sz val="12"/>
            <color indexed="81"/>
            <rFont val="HGPｺﾞｼｯｸM"/>
            <family val="3"/>
            <charset val="128"/>
          </rPr>
          <t>代表者職名・氏名を直接入力してください。
【例】　理事長　青葉　花子</t>
        </r>
      </text>
    </comment>
    <comment ref="R16" authorId="1" shapeId="0">
      <text>
        <r>
          <rPr>
            <b/>
            <sz val="12"/>
            <color indexed="81"/>
            <rFont val="HGPｺﾞｼｯｸM"/>
            <family val="3"/>
            <charset val="128"/>
          </rPr>
          <t>押印してください（上部の捨印も）。</t>
        </r>
      </text>
    </comment>
    <comment ref="L20" authorId="0" shapeId="0">
      <text>
        <r>
          <rPr>
            <b/>
            <sz val="12"/>
            <color indexed="81"/>
            <rFont val="HGPｺﾞｼｯｸM"/>
            <family val="3"/>
            <charset val="128"/>
          </rPr>
          <t>交付対象決定時の指令番号を入力してください。</t>
        </r>
      </text>
    </comment>
    <comment ref="J28" authorId="0" shapeId="0">
      <text>
        <r>
          <rPr>
            <b/>
            <sz val="12"/>
            <color indexed="81"/>
            <rFont val="HGPｺﾞｼｯｸM"/>
            <family val="3"/>
            <charset val="128"/>
          </rPr>
          <t>空欄のままご提出ください。</t>
        </r>
      </text>
    </comment>
  </commentList>
</comments>
</file>

<file path=xl/comments3.xml><?xml version="1.0" encoding="utf-8"?>
<comments xmlns="http://schemas.openxmlformats.org/spreadsheetml/2006/main">
  <authors>
    <author>仙台市</author>
  </authors>
  <commentList>
    <comment ref="AV46" authorId="0" shapeId="0">
      <text>
        <r>
          <rPr>
            <sz val="12"/>
            <color indexed="81"/>
            <rFont val="HGPｺﾞｼｯｸM"/>
            <family val="3"/>
            <charset val="128"/>
          </rPr>
          <t>指令番号及び日付は未記入のままご提出ください。</t>
        </r>
      </text>
    </comment>
    <comment ref="A61" authorId="0" shapeId="0">
      <text>
        <r>
          <rPr>
            <sz val="12"/>
            <color indexed="81"/>
            <rFont val="HGPｺﾞｼｯｸM"/>
            <family val="3"/>
            <charset val="128"/>
          </rPr>
          <t>債権者登録をしている場合に☑（プルダウン選択）を入れ、債権者電話番号下４桁）をご記入ください。</t>
        </r>
      </text>
    </comment>
    <comment ref="AO68" authorId="0" shapeId="0">
      <text>
        <r>
          <rPr>
            <sz val="12"/>
            <color indexed="81"/>
            <rFont val="HGPｺﾞｼｯｸM"/>
            <family val="3"/>
            <charset val="128"/>
          </rPr>
          <t>電話番号をご記入ください</t>
        </r>
      </text>
    </comment>
    <comment ref="A73" authorId="0" shapeId="0">
      <text>
        <r>
          <rPr>
            <sz val="12"/>
            <color indexed="81"/>
            <rFont val="HGPｺﾞｼｯｸM"/>
            <family val="3"/>
            <charset val="128"/>
          </rPr>
          <t>複数口座を債権者登録している場合に☑（プルダウン選択）を入れ、右欄に口座情報を記入してください。</t>
        </r>
      </text>
    </comment>
    <comment ref="A77" authorId="0" shapeId="0">
      <text>
        <r>
          <rPr>
            <sz val="12"/>
            <color indexed="81"/>
            <rFont val="HGPｺﾞｼｯｸM"/>
            <family val="3"/>
            <charset val="128"/>
          </rPr>
          <t>債権者登録をしていない場合に☑（プルダウン選択）を入れ、右欄に口座情報を記入してください。</t>
        </r>
      </text>
    </comment>
  </commentList>
</comments>
</file>

<file path=xl/comments4.xml><?xml version="1.0" encoding="utf-8"?>
<comments xmlns="http://schemas.openxmlformats.org/spreadsheetml/2006/main">
  <authors>
    <author>仙台市</author>
  </authors>
  <commentList>
    <comment ref="Z16" authorId="0" shapeId="0">
      <text>
        <r>
          <rPr>
            <b/>
            <sz val="9"/>
            <color indexed="81"/>
            <rFont val="ＭＳ Ｐゴシック"/>
            <family val="3"/>
            <charset val="128"/>
          </rPr>
          <t>年間（365日÷7日）週とする。</t>
        </r>
      </text>
    </comment>
    <comment ref="G17" authorId="0" shapeId="0">
      <text>
        <r>
          <rPr>
            <sz val="11"/>
            <color indexed="81"/>
            <rFont val="ＭＳ Ｐゴシック"/>
            <family val="3"/>
            <charset val="128"/>
          </rPr>
          <t>「2 保育時間」(4)⑤を入力すると自動計算されます。</t>
        </r>
      </text>
    </comment>
    <comment ref="K17" authorId="0" shapeId="0">
      <text>
        <r>
          <rPr>
            <sz val="11"/>
            <color indexed="81"/>
            <rFont val="ＭＳ Ｐゴシック"/>
            <family val="3"/>
            <charset val="128"/>
          </rPr>
          <t>「秋季休業日」など，休業日の内容を入力してください。</t>
        </r>
      </text>
    </comment>
    <comment ref="AC30" authorId="0" shapeId="0">
      <text>
        <r>
          <rPr>
            <b/>
            <sz val="9"/>
            <color indexed="81"/>
            <rFont val="ＭＳ Ｐゴシック"/>
            <family val="3"/>
            <charset val="128"/>
          </rPr>
          <t>1ヶ月は365日÷12月÷7日とする</t>
        </r>
      </text>
    </comment>
    <comment ref="E52" authorId="0" shapeId="0">
      <text>
        <r>
          <rPr>
            <sz val="14"/>
            <color indexed="81"/>
            <rFont val="HGPｺﾞｼｯｸM"/>
            <family val="3"/>
            <charset val="128"/>
          </rPr>
          <t>保育標準時間（</t>
        </r>
        <r>
          <rPr>
            <u/>
            <sz val="14"/>
            <color indexed="81"/>
            <rFont val="HGPｺﾞｼｯｸM"/>
            <family val="3"/>
            <charset val="128"/>
          </rPr>
          <t>延長保育時間を含めない</t>
        </r>
        <r>
          <rPr>
            <sz val="14"/>
            <color indexed="81"/>
            <rFont val="HGPｺﾞｼｯｸM"/>
            <family val="3"/>
            <charset val="128"/>
          </rPr>
          <t>）を入力してください。</t>
        </r>
      </text>
    </comment>
    <comment ref="W52" authorId="0" shapeId="0">
      <text>
        <r>
          <rPr>
            <sz val="12"/>
            <color indexed="81"/>
            <rFont val="HGPｺﾞｼｯｸM"/>
            <family val="3"/>
            <charset val="128"/>
          </rPr>
          <t>11時間00分を超えている場合、延長保育の時間が含まれていませんか？ご確認ください。</t>
        </r>
      </text>
    </comment>
  </commentList>
</comments>
</file>

<file path=xl/comments5.xml><?xml version="1.0" encoding="utf-8"?>
<comments xmlns="http://schemas.openxmlformats.org/spreadsheetml/2006/main">
  <authors>
    <author>仙台市</author>
  </authors>
  <commentList>
    <comment ref="C2" authorId="0" shapeId="0">
      <text>
        <r>
          <rPr>
            <sz val="11"/>
            <color indexed="81"/>
            <rFont val="ＭＳ Ｐゴシック"/>
            <family val="3"/>
            <charset val="128"/>
          </rPr>
          <t>1ページ 「１　預かり保育の実施状況」でチェックを入れると自動入力されます。</t>
        </r>
      </text>
    </comment>
    <comment ref="D6" authorId="0" shapeId="0">
      <text>
        <r>
          <rPr>
            <sz val="12"/>
            <color indexed="81"/>
            <rFont val="HGPｺﾞｼｯｸM"/>
            <family val="3"/>
            <charset val="128"/>
          </rPr>
          <t>預かり保育業務以外の業務にも従事している職員は，「兼任」としてください。</t>
        </r>
      </text>
    </comment>
    <comment ref="H6" authorId="0" shapeId="0">
      <text>
        <r>
          <rPr>
            <sz val="12"/>
            <color indexed="81"/>
            <rFont val="HGPｺﾞｼｯｸM"/>
            <family val="3"/>
            <charset val="128"/>
          </rPr>
          <t>「免許･資格」を有しない職員については，預かり保育実施時における区分（通常時・早朝時・休業日）を記載してください。</t>
        </r>
      </text>
    </comment>
    <comment ref="B25" authorId="0" shapeId="0">
      <text>
        <r>
          <rPr>
            <sz val="10"/>
            <color indexed="81"/>
            <rFont val="MS P ゴシック"/>
            <family val="3"/>
            <charset val="128"/>
          </rPr>
          <t>夏期休業日を除く休業日（春期休業、冬期休業、土日祝日等の休業日）のうち年間19日以上の日数、１日２時間以上の預かり保育を実施する」場合に適用されています。</t>
        </r>
      </text>
    </comment>
  </commentList>
</comments>
</file>

<file path=xl/comments6.xml><?xml version="1.0" encoding="utf-8"?>
<comments xmlns="http://schemas.openxmlformats.org/spreadsheetml/2006/main">
  <authors>
    <author>仙台市</author>
  </authors>
  <commentList>
    <comment ref="D3" authorId="0" shapeId="0">
      <text>
        <r>
          <rPr>
            <sz val="12"/>
            <color indexed="81"/>
            <rFont val="HGPｺﾞｼｯｸM"/>
            <family val="3"/>
            <charset val="128"/>
          </rPr>
          <t>預かり保育業務以外の業務にも従事している職員は，「兼任」としてください。</t>
        </r>
      </text>
    </comment>
    <comment ref="H3" authorId="0" shapeId="0">
      <text>
        <r>
          <rPr>
            <sz val="12"/>
            <color indexed="81"/>
            <rFont val="HGPｺﾞｼｯｸM"/>
            <family val="3"/>
            <charset val="128"/>
          </rPr>
          <t>「免許･資格」を有しない職員については，預かり保育実施時における区分（通常時・早朝時・休業日）を記載してください。</t>
        </r>
      </text>
    </comment>
  </commentList>
</comments>
</file>

<file path=xl/comments7.xml><?xml version="1.0" encoding="utf-8"?>
<comments xmlns="http://schemas.openxmlformats.org/spreadsheetml/2006/main">
  <authors>
    <author>仙台市</author>
  </authors>
  <commentList>
    <comment ref="C5" authorId="0" shapeId="0">
      <text>
        <r>
          <rPr>
            <b/>
            <u/>
            <sz val="14"/>
            <color indexed="10"/>
            <rFont val="ＭＳ Ｐゴシック"/>
            <family val="3"/>
            <charset val="128"/>
          </rPr>
          <t>開設日数ではなく，実際に預かり保育の利用があった日数</t>
        </r>
        <r>
          <rPr>
            <b/>
            <sz val="14"/>
            <color indexed="10"/>
            <rFont val="ＭＳ Ｐゴシック"/>
            <family val="3"/>
            <charset val="128"/>
          </rPr>
          <t>を記入します。</t>
        </r>
        <r>
          <rPr>
            <sz val="14"/>
            <color indexed="10"/>
            <rFont val="ＭＳ Ｐゴシック"/>
            <family val="3"/>
            <charset val="128"/>
          </rPr>
          <t xml:space="preserve">
</t>
        </r>
        <r>
          <rPr>
            <sz val="14"/>
            <color indexed="81"/>
            <rFont val="ＭＳ Ｐゴシック"/>
            <family val="3"/>
            <charset val="128"/>
          </rPr>
          <t>通常時，休業日，早朝時の各区分における預かり保育実施日数は，各月の対応する</t>
        </r>
        <r>
          <rPr>
            <b/>
            <u/>
            <sz val="14"/>
            <color indexed="10"/>
            <rFont val="ＭＳ Ｐゴシック"/>
            <family val="3"/>
            <charset val="128"/>
          </rPr>
          <t>預かり保育対象園児数</t>
        </r>
        <r>
          <rPr>
            <b/>
            <sz val="14"/>
            <color indexed="10"/>
            <rFont val="ＭＳ Ｐゴシック"/>
            <family val="3"/>
            <charset val="128"/>
          </rPr>
          <t>より多くなることはありません。</t>
        </r>
        <r>
          <rPr>
            <sz val="14"/>
            <color indexed="81"/>
            <rFont val="ＭＳ Ｐゴシック"/>
            <family val="3"/>
            <charset val="128"/>
          </rPr>
          <t>ご注意ください。</t>
        </r>
      </text>
    </comment>
    <comment ref="D5" authorId="0" shapeId="0">
      <text>
        <r>
          <rPr>
            <sz val="11"/>
            <color indexed="81"/>
            <rFont val="HGPｺﾞｼｯｸM"/>
            <family val="3"/>
            <charset val="128"/>
          </rPr>
          <t>通常の教育時間・行事終了後に</t>
        </r>
        <r>
          <rPr>
            <b/>
            <sz val="11"/>
            <color indexed="10"/>
            <rFont val="HGPｺﾞｼｯｸM"/>
            <family val="3"/>
            <charset val="128"/>
          </rPr>
          <t>２時間以上</t>
        </r>
        <r>
          <rPr>
            <sz val="11"/>
            <color indexed="81"/>
            <rFont val="HGPｺﾞｼｯｸM"/>
            <family val="3"/>
            <charset val="128"/>
          </rPr>
          <t>預かり保育を実施した日数を月ごとに入力してください。
※各月の</t>
        </r>
        <r>
          <rPr>
            <b/>
            <u/>
            <sz val="11"/>
            <color indexed="10"/>
            <rFont val="HGPｺﾞｼｯｸM"/>
            <family val="3"/>
            <charset val="128"/>
          </rPr>
          <t>教育日数</t>
        </r>
        <r>
          <rPr>
            <b/>
            <sz val="11"/>
            <color indexed="10"/>
            <rFont val="HGPｺﾞｼｯｸM"/>
            <family val="3"/>
            <charset val="128"/>
          </rPr>
          <t>より多くなることはありません</t>
        </r>
        <r>
          <rPr>
            <sz val="11"/>
            <color indexed="81"/>
            <rFont val="HGPｺﾞｼｯｸM"/>
            <family val="3"/>
            <charset val="128"/>
          </rPr>
          <t>のでご注意ください。</t>
        </r>
      </text>
    </comment>
    <comment ref="D7" authorId="0" shapeId="0">
      <text>
        <r>
          <rPr>
            <sz val="11"/>
            <color indexed="81"/>
            <rFont val="HGPｺﾞｼｯｸM"/>
            <family val="3"/>
            <charset val="128"/>
          </rPr>
          <t>通常の教育時間・行事開始前の</t>
        </r>
        <r>
          <rPr>
            <b/>
            <sz val="11"/>
            <color indexed="10"/>
            <rFont val="HGPｺﾞｼｯｸM"/>
            <family val="3"/>
            <charset val="128"/>
          </rPr>
          <t>午前8時以前から</t>
        </r>
        <r>
          <rPr>
            <sz val="11"/>
            <color indexed="81"/>
            <rFont val="HGPｺﾞｼｯｸM"/>
            <family val="3"/>
            <charset val="128"/>
          </rPr>
          <t>預かり保育を実施した日数を月ごとに入力してください。
※各月の</t>
        </r>
        <r>
          <rPr>
            <b/>
            <u/>
            <sz val="11"/>
            <color indexed="10"/>
            <rFont val="HGPｺﾞｼｯｸM"/>
            <family val="3"/>
            <charset val="128"/>
          </rPr>
          <t>教育日数</t>
        </r>
        <r>
          <rPr>
            <b/>
            <sz val="11"/>
            <color indexed="10"/>
            <rFont val="HGPｺﾞｼｯｸM"/>
            <family val="3"/>
            <charset val="128"/>
          </rPr>
          <t>より多くなることはありません</t>
        </r>
        <r>
          <rPr>
            <sz val="11"/>
            <color indexed="81"/>
            <rFont val="HGPｺﾞｼｯｸM"/>
            <family val="3"/>
            <charset val="128"/>
          </rPr>
          <t>のでご注意ください。</t>
        </r>
      </text>
    </comment>
    <comment ref="D10" authorId="0" shapeId="0">
      <text>
        <r>
          <rPr>
            <sz val="11"/>
            <color indexed="81"/>
            <rFont val="HGPｺﾞｼｯｸM"/>
            <family val="3"/>
            <charset val="128"/>
          </rPr>
          <t>休業日に</t>
        </r>
        <r>
          <rPr>
            <b/>
            <sz val="11"/>
            <color indexed="10"/>
            <rFont val="HGPｺﾞｼｯｸM"/>
            <family val="3"/>
            <charset val="128"/>
          </rPr>
          <t>２時間以上</t>
        </r>
        <r>
          <rPr>
            <sz val="11"/>
            <color indexed="81"/>
            <rFont val="HGPｺﾞｼｯｸM"/>
            <family val="3"/>
            <charset val="128"/>
          </rPr>
          <t>預かり保育を実施した日数を月ごとに入力してください。
※７月及び８月については、夏季休業中の実施日数を上段に、夏季休業中以外の休業日の実施日数を下段に入力してください。
※</t>
        </r>
        <r>
          <rPr>
            <b/>
            <sz val="11"/>
            <color indexed="10"/>
            <rFont val="HGPｺﾞｼｯｸM"/>
            <family val="3"/>
            <charset val="128"/>
          </rPr>
          <t>教育日数との合計が，当該月の総日数より多くなることはありません。</t>
        </r>
        <r>
          <rPr>
            <sz val="11"/>
            <color indexed="81"/>
            <rFont val="HGPｺﾞｼｯｸM"/>
            <family val="3"/>
            <charset val="128"/>
          </rPr>
          <t>ご注意ください。</t>
        </r>
      </text>
    </comment>
    <comment ref="S11" authorId="0" shapeId="0">
      <text>
        <r>
          <rPr>
            <sz val="14"/>
            <color indexed="81"/>
            <rFont val="ＭＳ Ｐゴシック"/>
            <family val="3"/>
            <charset val="128"/>
          </rPr>
          <t>４月～３月の休業日（夏休み中を除く）の実施日数の合計が記載されます。</t>
        </r>
      </text>
    </comment>
    <comment ref="S13" authorId="0" shapeId="0">
      <text>
        <r>
          <rPr>
            <sz val="14"/>
            <color indexed="81"/>
            <rFont val="ＭＳ Ｐゴシック"/>
            <family val="3"/>
            <charset val="128"/>
          </rPr>
          <t>２ページ５④で補助対象となっている場合は，０日と記載されます。</t>
        </r>
      </text>
    </comment>
    <comment ref="D15" authorId="0" shapeId="0">
      <text>
        <r>
          <rPr>
            <sz val="11"/>
            <color indexed="81"/>
            <rFont val="HGPｺﾞｼｯｸM"/>
            <family val="3"/>
            <charset val="128"/>
          </rPr>
          <t>通常の教育時間・行事終了後に</t>
        </r>
        <r>
          <rPr>
            <b/>
            <sz val="11"/>
            <color indexed="10"/>
            <rFont val="HGPｺﾞｼｯｸM"/>
            <family val="3"/>
            <charset val="128"/>
          </rPr>
          <t>２時間以上</t>
        </r>
        <r>
          <rPr>
            <sz val="11"/>
            <color indexed="81"/>
            <rFont val="HGPｺﾞｼｯｸM"/>
            <family val="3"/>
            <charset val="128"/>
          </rPr>
          <t>預かり保育を利用した人数を月ごとに入力してください。</t>
        </r>
        <r>
          <rPr>
            <sz val="9"/>
            <color indexed="81"/>
            <rFont val="MS P ゴシック"/>
            <family val="3"/>
            <charset val="128"/>
          </rPr>
          <t xml:space="preserve">
</t>
        </r>
      </text>
    </comment>
    <comment ref="D17" authorId="0" shapeId="0">
      <text>
        <r>
          <rPr>
            <sz val="11"/>
            <color indexed="81"/>
            <rFont val="HGPｺﾞｼｯｸM"/>
            <family val="3"/>
            <charset val="128"/>
          </rPr>
          <t>通常の教育時間・行事開始前の</t>
        </r>
        <r>
          <rPr>
            <b/>
            <sz val="11"/>
            <color indexed="10"/>
            <rFont val="HGPｺﾞｼｯｸM"/>
            <family val="3"/>
            <charset val="128"/>
          </rPr>
          <t>午前８時以前から</t>
        </r>
        <r>
          <rPr>
            <sz val="11"/>
            <color indexed="81"/>
            <rFont val="HGPｺﾞｼｯｸM"/>
            <family val="3"/>
            <charset val="128"/>
          </rPr>
          <t xml:space="preserve">預かり保育を利用した人数を月ごとに入力してください。
</t>
        </r>
        <r>
          <rPr>
            <b/>
            <sz val="11"/>
            <color indexed="10"/>
            <rFont val="HGPｺﾞｼｯｸM"/>
            <family val="3"/>
            <charset val="128"/>
          </rPr>
          <t>※同じ日に早朝時と通常時の両方で預かり保育を受けた児童は、通常時にのみ計上し、早朝時には計上しないでください。</t>
        </r>
      </text>
    </comment>
    <comment ref="D19" authorId="0" shapeId="0">
      <text>
        <r>
          <rPr>
            <sz val="11"/>
            <color indexed="81"/>
            <rFont val="HGPｺﾞｼｯｸM"/>
            <family val="3"/>
            <charset val="128"/>
          </rPr>
          <t>休業日に</t>
        </r>
        <r>
          <rPr>
            <b/>
            <sz val="11"/>
            <color indexed="10"/>
            <rFont val="HGPｺﾞｼｯｸM"/>
            <family val="3"/>
            <charset val="128"/>
          </rPr>
          <t>２時間以上</t>
        </r>
        <r>
          <rPr>
            <sz val="11"/>
            <color indexed="81"/>
            <rFont val="HGPｺﾞｼｯｸM"/>
            <family val="3"/>
            <charset val="128"/>
          </rPr>
          <t xml:space="preserve">預かり保育を利用した人数を月ごとに入力してください。
7月及び８月については、夏季休業中とそれ以外の休業日の園児数を合算して入力してください。
</t>
        </r>
      </text>
    </comment>
  </commentList>
</comments>
</file>

<file path=xl/comments8.xml><?xml version="1.0" encoding="utf-8"?>
<comments xmlns="http://schemas.openxmlformats.org/spreadsheetml/2006/main">
  <authors>
    <author>仙台市</author>
  </authors>
  <commentList>
    <comment ref="D8" authorId="0" shapeId="0">
      <text>
        <r>
          <rPr>
            <sz val="14"/>
            <color indexed="81"/>
            <rFont val="HGPｺﾞｼｯｸM"/>
            <family val="3"/>
            <charset val="128"/>
          </rPr>
          <t>当初の実施計画どおりに，17時30分または18時30分を超えて預かり保育を実施した月数（実際にこの時間を超えて預かり保育を利用した園児がいた月数）を入力してください。
※年度当初の申請時の</t>
        </r>
        <r>
          <rPr>
            <b/>
            <sz val="14"/>
            <color indexed="10"/>
            <rFont val="HGPｺﾞｼｯｸM"/>
            <family val="3"/>
            <charset val="128"/>
          </rPr>
          <t>実施計画書で，17時30分または18時30分を超えて通常時の預かり保育を実施するとした園のみ対象</t>
        </r>
        <r>
          <rPr>
            <sz val="14"/>
            <color indexed="81"/>
            <rFont val="HGPｺﾞｼｯｸM"/>
            <family val="3"/>
            <charset val="128"/>
          </rPr>
          <t>となります。
実際に超えた月があっても，計画していなかった場合は計上することはできません。
※</t>
        </r>
        <r>
          <rPr>
            <u/>
            <sz val="14"/>
            <color indexed="81"/>
            <rFont val="HGPｺﾞｼｯｸM"/>
            <family val="3"/>
            <charset val="128"/>
          </rPr>
          <t>18:30超に計上した月を17:30超に二重で計上することはできません</t>
        </r>
        <r>
          <rPr>
            <sz val="14"/>
            <color indexed="81"/>
            <rFont val="HGPｺﾞｼｯｸM"/>
            <family val="3"/>
            <charset val="128"/>
          </rPr>
          <t>。
※該当する月がない場合は「0」を入力してください。</t>
        </r>
      </text>
    </comment>
    <comment ref="B23" authorId="0" shapeId="0">
      <text>
        <r>
          <rPr>
            <sz val="14"/>
            <color indexed="81"/>
            <rFont val="ＭＳ Ｐゴシック"/>
            <family val="3"/>
            <charset val="128"/>
          </rPr>
          <t>該当する場合は自動入力されます。</t>
        </r>
      </text>
    </comment>
    <comment ref="B35" authorId="0" shapeId="0">
      <text>
        <r>
          <rPr>
            <sz val="14"/>
            <color indexed="81"/>
            <rFont val="ＭＳ Ｐゴシック"/>
            <family val="3"/>
            <charset val="128"/>
          </rPr>
          <t>該当する場合は自動入力されます。</t>
        </r>
      </text>
    </comment>
  </commentList>
</comments>
</file>

<file path=xl/comments9.xml><?xml version="1.0" encoding="utf-8"?>
<comments xmlns="http://schemas.openxmlformats.org/spreadsheetml/2006/main">
  <authors>
    <author>仙台市</author>
  </authors>
  <commentList>
    <comment ref="G4" authorId="0" shapeId="0">
      <text>
        <r>
          <rPr>
            <sz val="12"/>
            <color indexed="81"/>
            <rFont val="HGPｺﾞｼｯｸM"/>
            <family val="3"/>
            <charset val="128"/>
          </rPr>
          <t>令和5年4月1日時点で締結している全協定について，受入れ人数の合計を記入してください。</t>
        </r>
      </text>
    </comment>
    <comment ref="B6" authorId="0" shapeId="0">
      <text>
        <r>
          <rPr>
            <sz val="12"/>
            <color indexed="10"/>
            <rFont val="HGPｺﾞｼｯｸM"/>
            <family val="3"/>
            <charset val="128"/>
          </rPr>
          <t>令和5年4月1日～令和6年3月1日の期間</t>
        </r>
        <r>
          <rPr>
            <sz val="12"/>
            <color indexed="81"/>
            <rFont val="HGPｺﾞｼｯｸM"/>
            <family val="3"/>
            <charset val="128"/>
          </rPr>
          <t>に締結（解除）した協定がある場合は，有に☑をし，</t>
        </r>
        <r>
          <rPr>
            <sz val="12"/>
            <color indexed="10"/>
            <rFont val="HGPｺﾞｼｯｸM"/>
            <family val="3"/>
            <charset val="128"/>
          </rPr>
          <t>締結・解除年月日の古い順</t>
        </r>
        <r>
          <rPr>
            <sz val="12"/>
            <color indexed="81"/>
            <rFont val="HGPｺﾞｼｯｸM"/>
            <family val="3"/>
            <charset val="128"/>
          </rPr>
          <t>に下表を入力してください。
新たな締結（解除）がない場合は，無に☑をしてください。</t>
        </r>
      </text>
    </comment>
    <comment ref="F7" authorId="0" shapeId="0">
      <text>
        <r>
          <rPr>
            <sz val="12"/>
            <color indexed="81"/>
            <rFont val="HGPｺﾞｼｯｸM"/>
            <family val="3"/>
            <charset val="128"/>
          </rPr>
          <t>新たに締結（解除）した後の全協定について，</t>
        </r>
        <r>
          <rPr>
            <sz val="12"/>
            <color indexed="10"/>
            <rFont val="HGPｺﾞｼｯｸM"/>
            <family val="3"/>
            <charset val="128"/>
          </rPr>
          <t>受入れ人数の合計</t>
        </r>
        <r>
          <rPr>
            <sz val="12"/>
            <color indexed="81"/>
            <rFont val="HGPｺﾞｼｯｸM"/>
            <family val="3"/>
            <charset val="128"/>
          </rPr>
          <t>を記入してください。
※新たに締結（解除）した協定分の受入れ人数ではありません。</t>
        </r>
      </text>
    </comment>
    <comment ref="G15" authorId="0" shapeId="0">
      <text>
        <r>
          <rPr>
            <sz val="14"/>
            <color indexed="81"/>
            <rFont val="MS P ゴシック"/>
            <family val="3"/>
            <charset val="128"/>
          </rPr>
          <t xml:space="preserve">各月において、合計日数が、３ページの預かり保育実施日数（通常時と休業日の合計）を上回ることはありませんので、ご注意ください。
</t>
        </r>
      </text>
    </comment>
  </commentList>
</comments>
</file>

<file path=xl/sharedStrings.xml><?xml version="1.0" encoding="utf-8"?>
<sst xmlns="http://schemas.openxmlformats.org/spreadsheetml/2006/main" count="1849" uniqueCount="935">
  <si>
    <t>宮城県の実施する「預かり保育推進事業」の状況</t>
  </si>
  <si>
    <t>該当する□内にレ印をしてください</t>
  </si>
  <si>
    <t>４月</t>
  </si>
  <si>
    <t>５月</t>
  </si>
  <si>
    <t>６月</t>
  </si>
  <si>
    <t>８月</t>
  </si>
  <si>
    <t>９月</t>
  </si>
  <si>
    <t>１月</t>
  </si>
  <si>
    <t>２月</t>
  </si>
  <si>
    <t>３月</t>
  </si>
  <si>
    <t>計</t>
  </si>
  <si>
    <t>記載上の留意点</t>
  </si>
  <si>
    <t>預かり保育実施日数</t>
  </si>
  <si>
    <t>通常時</t>
  </si>
  <si>
    <t>日</t>
  </si>
  <si>
    <t>休業日</t>
  </si>
  <si>
    <t>早朝時</t>
  </si>
  <si>
    <t>預かり保育対象園児数</t>
  </si>
  <si>
    <t>人</t>
  </si>
  <si>
    <t>補助単価</t>
  </si>
  <si>
    <t>(a)</t>
  </si>
  <si>
    <t>(a)×(b)</t>
  </si>
  <si>
    <t>備考</t>
  </si>
  <si>
    <t>①　幼稚園割</t>
  </si>
  <si>
    <t>－</t>
  </si>
  <si>
    <t>円</t>
  </si>
  <si>
    <t>※１</t>
  </si>
  <si>
    <t>②　園児割</t>
  </si>
  <si>
    <t>③　時間延長割</t>
  </si>
  <si>
    <t>※２</t>
  </si>
  <si>
    <t>④　休業日割</t>
  </si>
  <si>
    <t>⑤　早朝割</t>
  </si>
  <si>
    <t>区　　　　分</t>
  </si>
  <si>
    <t>補助額</t>
  </si>
  <si>
    <t>補助対象経費</t>
  </si>
  <si>
    <t>補助金</t>
  </si>
  <si>
    <t>交付申請額</t>
  </si>
  <si>
    <t>人件費</t>
  </si>
  <si>
    <t>その他の経費</t>
  </si>
  <si>
    <t>①幼稚園割</t>
  </si>
  <si>
    <t>合　　　計</t>
  </si>
  <si>
    <t>補助金交付申請額</t>
  </si>
  <si>
    <t>分　　　　類</t>
  </si>
  <si>
    <t>経　　費　　名</t>
  </si>
  <si>
    <t>金　　　　額</t>
  </si>
  <si>
    <t>合　　　　計</t>
  </si>
  <si>
    <t>人　件　費</t>
  </si>
  <si>
    <t>人件費（専任職員分）</t>
  </si>
  <si>
    <t>そ　　の　　他　　の　　経　　費</t>
  </si>
  <si>
    <t>一日当り実施時間</t>
  </si>
  <si>
    <t>年間実施日数</t>
  </si>
  <si>
    <t>年間実施時間</t>
  </si>
  <si>
    <t>通常時の預かり保育</t>
  </si>
  <si>
    <t>時間</t>
  </si>
  <si>
    <t>休業日の預かり保育</t>
  </si>
  <si>
    <t>早朝時の預かり保育</t>
  </si>
  <si>
    <t>通常時の預かり保育担当者数</t>
  </si>
  <si>
    <t>曜日</t>
    <rPh sb="0" eb="2">
      <t>ヨウビ</t>
    </rPh>
    <phoneticPr fontId="4"/>
  </si>
  <si>
    <t>午前</t>
    <rPh sb="0" eb="2">
      <t>ゴゼン</t>
    </rPh>
    <phoneticPr fontId="4"/>
  </si>
  <si>
    <t>時</t>
    <rPh sb="0" eb="1">
      <t>ジ</t>
    </rPh>
    <phoneticPr fontId="4"/>
  </si>
  <si>
    <t>分</t>
    <rPh sb="0" eb="1">
      <t>フン</t>
    </rPh>
    <phoneticPr fontId="4"/>
  </si>
  <si>
    <t>午後</t>
    <rPh sb="0" eb="2">
      <t>ゴゴ</t>
    </rPh>
    <phoneticPr fontId="4"/>
  </si>
  <si>
    <t>年</t>
    <rPh sb="0" eb="1">
      <t>ネン</t>
    </rPh>
    <phoneticPr fontId="4"/>
  </si>
  <si>
    <t>月</t>
    <rPh sb="0" eb="1">
      <t>ガツ</t>
    </rPh>
    <phoneticPr fontId="4"/>
  </si>
  <si>
    <t>日</t>
    <rPh sb="0" eb="1">
      <t>ニチ</t>
    </rPh>
    <phoneticPr fontId="4"/>
  </si>
  <si>
    <t>☐</t>
  </si>
  <si>
    <t>園コード</t>
    <rPh sb="0" eb="1">
      <t>エン</t>
    </rPh>
    <phoneticPr fontId="4"/>
  </si>
  <si>
    <t>日々</t>
    <rPh sb="0" eb="2">
      <t>ヒビ</t>
    </rPh>
    <phoneticPr fontId="4"/>
  </si>
  <si>
    <t>名</t>
    <rPh sb="0" eb="1">
      <t>メイ</t>
    </rPh>
    <phoneticPr fontId="4"/>
  </si>
  <si>
    <t>休業日</t>
    <rPh sb="0" eb="3">
      <t>キュウギョウビ</t>
    </rPh>
    <phoneticPr fontId="4"/>
  </si>
  <si>
    <t>専任</t>
    <rPh sb="0" eb="1">
      <t>セン</t>
    </rPh>
    <rPh sb="1" eb="2">
      <t>ニン</t>
    </rPh>
    <phoneticPr fontId="4"/>
  </si>
  <si>
    <t>常勤</t>
    <rPh sb="0" eb="2">
      <t>ジョウキン</t>
    </rPh>
    <phoneticPr fontId="4"/>
  </si>
  <si>
    <t>非常勤</t>
    <rPh sb="0" eb="3">
      <t>ヒジョウキン</t>
    </rPh>
    <phoneticPr fontId="4"/>
  </si>
  <si>
    <t>なっている</t>
    <phoneticPr fontId="4"/>
  </si>
  <si>
    <t>なっていない</t>
    <phoneticPr fontId="4"/>
  </si>
  <si>
    <t>加算あり</t>
    <rPh sb="0" eb="2">
      <t>カサン</t>
    </rPh>
    <phoneticPr fontId="4"/>
  </si>
  <si>
    <t>加算なし</t>
    <rPh sb="0" eb="2">
      <t>カサン</t>
    </rPh>
    <phoneticPr fontId="4"/>
  </si>
  <si>
    <t>日</t>
    <rPh sb="0" eb="1">
      <t>ヒ</t>
    </rPh>
    <phoneticPr fontId="4"/>
  </si>
  <si>
    <t>円</t>
    <rPh sb="0" eb="1">
      <t>エン</t>
    </rPh>
    <phoneticPr fontId="4"/>
  </si>
  <si>
    <t>合計</t>
    <rPh sb="0" eb="2">
      <t>ゴウケイ</t>
    </rPh>
    <phoneticPr fontId="4"/>
  </si>
  <si>
    <t>その他の経費</t>
    <rPh sb="2" eb="3">
      <t>タ</t>
    </rPh>
    <rPh sb="4" eb="6">
      <t>ケイヒ</t>
    </rPh>
    <phoneticPr fontId="4"/>
  </si>
  <si>
    <t>木</t>
  </si>
  <si>
    <t>始日</t>
    <rPh sb="0" eb="1">
      <t>ハジ</t>
    </rPh>
    <rPh sb="1" eb="2">
      <t>ヒ</t>
    </rPh>
    <phoneticPr fontId="4"/>
  </si>
  <si>
    <t>終日</t>
    <rPh sb="0" eb="1">
      <t>オ</t>
    </rPh>
    <rPh sb="1" eb="2">
      <t>ヒ</t>
    </rPh>
    <phoneticPr fontId="4"/>
  </si>
  <si>
    <t>日数</t>
    <rPh sb="0" eb="2">
      <t>ニッスウ</t>
    </rPh>
    <phoneticPr fontId="4"/>
  </si>
  <si>
    <t>④土曜日</t>
    <rPh sb="1" eb="4">
      <t>ドヨウビ</t>
    </rPh>
    <phoneticPr fontId="4"/>
  </si>
  <si>
    <t>土曜日</t>
    <rPh sb="0" eb="3">
      <t>ドヨウビ</t>
    </rPh>
    <phoneticPr fontId="4"/>
  </si>
  <si>
    <t>計</t>
    <rPh sb="0" eb="1">
      <t>ケイ</t>
    </rPh>
    <phoneticPr fontId="4"/>
  </si>
  <si>
    <t>日（年間）</t>
    <rPh sb="0" eb="1">
      <t>ヒ</t>
    </rPh>
    <rPh sb="2" eb="4">
      <t>ネンカン</t>
    </rPh>
    <phoneticPr fontId="4"/>
  </si>
  <si>
    <t>⑤その他の日</t>
    <rPh sb="3" eb="4">
      <t>タ</t>
    </rPh>
    <rPh sb="5" eb="6">
      <t>ヒ</t>
    </rPh>
    <phoneticPr fontId="4"/>
  </si>
  <si>
    <t>実施頻度</t>
    <rPh sb="0" eb="2">
      <t>ジッシ</t>
    </rPh>
    <rPh sb="2" eb="4">
      <t>ヒンド</t>
    </rPh>
    <phoneticPr fontId="4"/>
  </si>
  <si>
    <t>土曜日の場合</t>
    <rPh sb="0" eb="3">
      <t>ドヨウビ</t>
    </rPh>
    <rPh sb="4" eb="6">
      <t>バアイ</t>
    </rPh>
    <phoneticPr fontId="4"/>
  </si>
  <si>
    <t>（３）通常時の預かり終了時間（分換算）</t>
    <rPh sb="3" eb="5">
      <t>ツウジョウ</t>
    </rPh>
    <rPh sb="5" eb="6">
      <t>ジ</t>
    </rPh>
    <rPh sb="7" eb="8">
      <t>アズ</t>
    </rPh>
    <rPh sb="10" eb="12">
      <t>シュウリョウ</t>
    </rPh>
    <rPh sb="12" eb="14">
      <t>ジカン</t>
    </rPh>
    <rPh sb="15" eb="16">
      <t>フン</t>
    </rPh>
    <rPh sb="16" eb="18">
      <t>カンサン</t>
    </rPh>
    <phoneticPr fontId="4"/>
  </si>
  <si>
    <t>（最遅）</t>
    <rPh sb="1" eb="2">
      <t>サイ</t>
    </rPh>
    <rPh sb="2" eb="3">
      <t>オソ</t>
    </rPh>
    <phoneticPr fontId="4"/>
  </si>
  <si>
    <t>→（時間換算）</t>
    <rPh sb="2" eb="4">
      <t>ジカン</t>
    </rPh>
    <rPh sb="4" eb="6">
      <t>カンサン</t>
    </rPh>
    <phoneticPr fontId="4"/>
  </si>
  <si>
    <t>年間</t>
    <rPh sb="0" eb="2">
      <t>ネンカン</t>
    </rPh>
    <phoneticPr fontId="4"/>
  </si>
  <si>
    <t>（物件費あん分不要な場合）</t>
    <rPh sb="1" eb="3">
      <t>ブッケン</t>
    </rPh>
    <rPh sb="3" eb="4">
      <t>ヒ</t>
    </rPh>
    <rPh sb="6" eb="7">
      <t>ブン</t>
    </rPh>
    <rPh sb="7" eb="9">
      <t>フヨウ</t>
    </rPh>
    <rPh sb="10" eb="12">
      <t>バアイ</t>
    </rPh>
    <phoneticPr fontId="4"/>
  </si>
  <si>
    <t>日</t>
    <phoneticPr fontId="4"/>
  </si>
  <si>
    <t>合　　　計</t>
    <rPh sb="0" eb="1">
      <t>ゴウ</t>
    </rPh>
    <rPh sb="4" eb="5">
      <t>ケイ</t>
    </rPh>
    <phoneticPr fontId="4"/>
  </si>
  <si>
    <t>人　　件　　費</t>
    <phoneticPr fontId="4"/>
  </si>
  <si>
    <r>
      <t>←幼稚園の休業日に，</t>
    </r>
    <r>
      <rPr>
        <b/>
        <sz val="14"/>
        <rFont val="HGPｺﾞｼｯｸM"/>
        <family val="3"/>
        <charset val="128"/>
      </rPr>
      <t>２時間以上</t>
    </r>
    <r>
      <rPr>
        <sz val="14"/>
        <rFont val="HGPｺﾞｼｯｸM"/>
        <family val="3"/>
        <charset val="128"/>
      </rPr>
      <t>預かり保育を受けた園児数を記載してください。</t>
    </r>
  </si>
  <si>
    <t>☐</t>
    <phoneticPr fontId="4"/>
  </si>
  <si>
    <t>☑</t>
    <phoneticPr fontId="4"/>
  </si>
  <si>
    <r>
      <t>第</t>
    </r>
    <r>
      <rPr>
        <sz val="12"/>
        <rFont val="Century"/>
        <family val="1"/>
      </rPr>
      <t>3</t>
    </r>
    <rPh sb="0" eb="1">
      <t>ダイ</t>
    </rPh>
    <phoneticPr fontId="4"/>
  </si>
  <si>
    <r>
      <t>(</t>
    </r>
    <r>
      <rPr>
        <sz val="12"/>
        <rFont val="HGPｺﾞｼｯｸM"/>
        <family val="3"/>
        <charset val="128"/>
      </rPr>
      <t>３</t>
    </r>
    <r>
      <rPr>
        <sz val="12"/>
        <rFont val="Century"/>
        <family val="1"/>
      </rPr>
      <t>)</t>
    </r>
    <r>
      <rPr>
        <sz val="12"/>
        <rFont val="HGPｺﾞｼｯｸM"/>
        <family val="3"/>
        <charset val="128"/>
      </rPr>
      <t>休業日に実施</t>
    </r>
    <phoneticPr fontId="4"/>
  </si>
  <si>
    <t>①夏季休業日</t>
    <phoneticPr fontId="4"/>
  </si>
  <si>
    <t>～</t>
    <phoneticPr fontId="4"/>
  </si>
  <si>
    <t>①</t>
    <phoneticPr fontId="4"/>
  </si>
  <si>
    <t>②冬季休業日</t>
    <phoneticPr fontId="4"/>
  </si>
  <si>
    <t>②</t>
    <phoneticPr fontId="4"/>
  </si>
  <si>
    <t>③春季休業日</t>
    <phoneticPr fontId="4"/>
  </si>
  <si>
    <t>③</t>
    <phoneticPr fontId="4"/>
  </si>
  <si>
    <t>④</t>
    <phoneticPr fontId="4"/>
  </si>
  <si>
    <t>・・・</t>
    <phoneticPr fontId="4"/>
  </si>
  <si>
    <t>(</t>
    <phoneticPr fontId="4"/>
  </si>
  <si>
    <t>)</t>
    <phoneticPr fontId="4"/>
  </si>
  <si>
    <r>
      <t>→（</t>
    </r>
    <r>
      <rPr>
        <sz val="12"/>
        <rFont val="Century"/>
        <family val="1"/>
      </rPr>
      <t>×</t>
    </r>
    <r>
      <rPr>
        <sz val="12"/>
        <rFont val="HGPｺﾞｼｯｸM"/>
        <family val="3"/>
        <charset val="128"/>
      </rPr>
      <t>倍率）</t>
    </r>
    <rPh sb="3" eb="5">
      <t>バイリツ</t>
    </rPh>
    <phoneticPr fontId="4"/>
  </si>
  <si>
    <r>
      <t>→（</t>
    </r>
    <r>
      <rPr>
        <sz val="12"/>
        <rFont val="Century"/>
        <family val="1"/>
      </rPr>
      <t>×</t>
    </r>
    <r>
      <rPr>
        <sz val="12"/>
        <rFont val="HGPｺﾞｼｯｸM"/>
        <family val="3"/>
        <charset val="128"/>
      </rPr>
      <t>分間）</t>
    </r>
    <rPh sb="3" eb="5">
      <t>フンカン</t>
    </rPh>
    <phoneticPr fontId="4"/>
  </si>
  <si>
    <r>
      <t>→（１日当りの平均時間）小数点第</t>
    </r>
    <r>
      <rPr>
        <sz val="12"/>
        <rFont val="Century"/>
        <family val="1"/>
      </rPr>
      <t>3</t>
    </r>
    <r>
      <rPr>
        <sz val="12"/>
        <rFont val="HGPｺﾞｼｯｸM"/>
        <family val="3"/>
        <charset val="128"/>
      </rPr>
      <t>位を四捨五入</t>
    </r>
    <rPh sb="3" eb="4">
      <t>ニチ</t>
    </rPh>
    <rPh sb="4" eb="5">
      <t>アタ</t>
    </rPh>
    <rPh sb="7" eb="9">
      <t>ヘイキン</t>
    </rPh>
    <rPh sb="9" eb="11">
      <t>ジカン</t>
    </rPh>
    <rPh sb="12" eb="15">
      <t>ショウスウテン</t>
    </rPh>
    <rPh sb="15" eb="16">
      <t>ダイ</t>
    </rPh>
    <rPh sb="17" eb="18">
      <t>イ</t>
    </rPh>
    <rPh sb="19" eb="23">
      <t>シシャゴニュウ</t>
    </rPh>
    <phoneticPr fontId="4"/>
  </si>
  <si>
    <t>～</t>
    <phoneticPr fontId="4"/>
  </si>
  <si>
    <t>～</t>
    <phoneticPr fontId="4"/>
  </si>
  <si>
    <t>②</t>
    <phoneticPr fontId="4"/>
  </si>
  <si>
    <t>①</t>
    <phoneticPr fontId="4"/>
  </si>
  <si>
    <t>③</t>
    <phoneticPr fontId="4"/>
  </si>
  <si>
    <t>④</t>
    <phoneticPr fontId="4"/>
  </si>
  <si>
    <r>
      <t>(</t>
    </r>
    <r>
      <rPr>
        <sz val="12"/>
        <rFont val="HGPｺﾞｼｯｸM"/>
        <family val="3"/>
        <charset val="128"/>
      </rPr>
      <t>４</t>
    </r>
    <r>
      <rPr>
        <sz val="12"/>
        <rFont val="Century"/>
        <family val="1"/>
      </rPr>
      <t>)</t>
    </r>
    <r>
      <rPr>
        <sz val="12"/>
        <rFont val="HGPｺﾞｼｯｸM"/>
        <family val="3"/>
        <charset val="128"/>
      </rPr>
      <t>　休業日の預かり保育時間</t>
    </r>
  </si>
  <si>
    <t>夏季休業日の場合</t>
    <phoneticPr fontId="4"/>
  </si>
  <si>
    <r>
      <t>→（</t>
    </r>
    <r>
      <rPr>
        <sz val="12"/>
        <rFont val="Century"/>
        <family val="1"/>
      </rPr>
      <t>×</t>
    </r>
    <r>
      <rPr>
        <sz val="12"/>
        <rFont val="HGPｺﾞｼｯｸM"/>
        <family val="3"/>
        <charset val="128"/>
      </rPr>
      <t>日数）</t>
    </r>
    <rPh sb="3" eb="5">
      <t>ニッスウ</t>
    </rPh>
    <phoneticPr fontId="4"/>
  </si>
  <si>
    <r>
      <t>→（休業日全体の</t>
    </r>
    <r>
      <rPr>
        <sz val="12"/>
        <rFont val="Century"/>
        <family val="1"/>
      </rPr>
      <t>1</t>
    </r>
    <r>
      <rPr>
        <sz val="12"/>
        <rFont val="HGPｺﾞｼｯｸM"/>
        <family val="3"/>
        <charset val="128"/>
      </rPr>
      <t>日当りの平均時間）小数点第</t>
    </r>
    <r>
      <rPr>
        <sz val="12"/>
        <rFont val="Century"/>
        <family val="1"/>
      </rPr>
      <t>3</t>
    </r>
    <r>
      <rPr>
        <sz val="12"/>
        <rFont val="HGPｺﾞｼｯｸM"/>
        <family val="3"/>
        <charset val="128"/>
      </rPr>
      <t>位を四捨五入</t>
    </r>
    <rPh sb="2" eb="5">
      <t>キュウギョウビ</t>
    </rPh>
    <rPh sb="5" eb="7">
      <t>ゼンタイ</t>
    </rPh>
    <rPh sb="9" eb="10">
      <t>ニチ</t>
    </rPh>
    <rPh sb="10" eb="11">
      <t>アタ</t>
    </rPh>
    <rPh sb="13" eb="15">
      <t>ヘイキン</t>
    </rPh>
    <rPh sb="15" eb="17">
      <t>ジカン</t>
    </rPh>
    <rPh sb="18" eb="21">
      <t>ショウスウテン</t>
    </rPh>
    <rPh sb="21" eb="22">
      <t>ダイ</t>
    </rPh>
    <rPh sb="23" eb="24">
      <t>イ</t>
    </rPh>
    <rPh sb="25" eb="29">
      <t>シシャゴニュウ</t>
    </rPh>
    <phoneticPr fontId="4"/>
  </si>
  <si>
    <t>冬季休業日の場合</t>
    <phoneticPr fontId="4"/>
  </si>
  <si>
    <t>春季休業日の場合</t>
    <phoneticPr fontId="4"/>
  </si>
  <si>
    <t>⑤</t>
    <phoneticPr fontId="4"/>
  </si>
  <si>
    <t>その他の日の場合</t>
    <phoneticPr fontId="4"/>
  </si>
  <si>
    <t>預かり保育担当者数</t>
    <phoneticPr fontId="4"/>
  </si>
  <si>
    <r>
      <t>担</t>
    </r>
    <r>
      <rPr>
        <sz val="12"/>
        <rFont val="Century"/>
        <family val="1"/>
      </rPr>
      <t xml:space="preserve">  </t>
    </r>
    <r>
      <rPr>
        <sz val="12"/>
        <rFont val="HGPｺﾞｼｯｸM"/>
        <family val="3"/>
        <charset val="128"/>
      </rPr>
      <t>当</t>
    </r>
    <r>
      <rPr>
        <sz val="12"/>
        <rFont val="Century"/>
        <family val="1"/>
      </rPr>
      <t xml:space="preserve">  </t>
    </r>
    <r>
      <rPr>
        <sz val="12"/>
        <rFont val="HGPｺﾞｼｯｸM"/>
        <family val="3"/>
        <charset val="128"/>
      </rPr>
      <t>者</t>
    </r>
    <r>
      <rPr>
        <sz val="12"/>
        <rFont val="Century"/>
        <family val="1"/>
      </rPr>
      <t xml:space="preserve">  </t>
    </r>
    <r>
      <rPr>
        <sz val="12"/>
        <rFont val="HGPｺﾞｼｯｸM"/>
        <family val="3"/>
        <charset val="128"/>
      </rPr>
      <t>氏</t>
    </r>
    <r>
      <rPr>
        <sz val="12"/>
        <rFont val="Century"/>
        <family val="1"/>
      </rPr>
      <t xml:space="preserve">  </t>
    </r>
    <r>
      <rPr>
        <sz val="12"/>
        <rFont val="HGPｺﾞｼｯｸM"/>
        <family val="3"/>
        <charset val="128"/>
      </rPr>
      <t>名</t>
    </r>
  </si>
  <si>
    <t>☐</t>
    <phoneticPr fontId="4"/>
  </si>
  <si>
    <t>☑</t>
    <phoneticPr fontId="4"/>
  </si>
  <si>
    <t>なっている</t>
    <phoneticPr fontId="4"/>
  </si>
  <si>
    <t>なっていない</t>
    <phoneticPr fontId="4"/>
  </si>
  <si>
    <r>
      <t>10</t>
    </r>
    <r>
      <rPr>
        <sz val="14"/>
        <rFont val="HGPｺﾞｼｯｸM"/>
        <family val="3"/>
        <charset val="128"/>
      </rPr>
      <t>月</t>
    </r>
  </si>
  <si>
    <r>
      <t>11</t>
    </r>
    <r>
      <rPr>
        <sz val="14"/>
        <rFont val="HGPｺﾞｼｯｸM"/>
        <family val="3"/>
        <charset val="128"/>
      </rPr>
      <t>月</t>
    </r>
  </si>
  <si>
    <r>
      <t>12</t>
    </r>
    <r>
      <rPr>
        <sz val="14"/>
        <rFont val="HGPｺﾞｼｯｸM"/>
        <family val="3"/>
        <charset val="128"/>
      </rPr>
      <t>月</t>
    </r>
  </si>
  <si>
    <r>
      <t>(</t>
    </r>
    <r>
      <rPr>
        <sz val="12"/>
        <rFont val="HGPｺﾞｼｯｸM"/>
        <family val="3"/>
        <charset val="128"/>
      </rPr>
      <t>ウ</t>
    </r>
    <r>
      <rPr>
        <sz val="12"/>
        <rFont val="Century"/>
        <family val="1"/>
      </rPr>
      <t>)</t>
    </r>
    <phoneticPr fontId="4"/>
  </si>
  <si>
    <t>日</t>
    <phoneticPr fontId="4"/>
  </si>
  <si>
    <t>日</t>
    <phoneticPr fontId="4"/>
  </si>
  <si>
    <t>（エ）</t>
    <phoneticPr fontId="4"/>
  </si>
  <si>
    <t>早朝時</t>
    <phoneticPr fontId="4"/>
  </si>
  <si>
    <r>
      <t>(</t>
    </r>
    <r>
      <rPr>
        <sz val="12"/>
        <rFont val="HGPｺﾞｼｯｸM"/>
        <family val="3"/>
        <charset val="128"/>
      </rPr>
      <t>イ</t>
    </r>
    <r>
      <rPr>
        <sz val="12"/>
        <rFont val="Century"/>
        <family val="1"/>
      </rPr>
      <t>)</t>
    </r>
  </si>
  <si>
    <t>日</t>
    <phoneticPr fontId="4"/>
  </si>
  <si>
    <t>＝</t>
    <phoneticPr fontId="4"/>
  </si>
  <si>
    <t>＝</t>
    <phoneticPr fontId="4"/>
  </si>
  <si>
    <r>
      <t>(</t>
    </r>
    <r>
      <rPr>
        <sz val="12"/>
        <rFont val="HGPｺﾞｼｯｸM"/>
        <family val="3"/>
        <charset val="128"/>
      </rPr>
      <t>ア</t>
    </r>
    <r>
      <rPr>
        <sz val="12"/>
        <rFont val="Century"/>
        <family val="1"/>
      </rPr>
      <t>)</t>
    </r>
    <phoneticPr fontId="4"/>
  </si>
  <si>
    <r>
      <t>区</t>
    </r>
    <r>
      <rPr>
        <sz val="14"/>
        <rFont val="Century"/>
        <family val="1"/>
      </rPr>
      <t xml:space="preserve">    </t>
    </r>
    <r>
      <rPr>
        <sz val="14"/>
        <rFont val="HGPｺﾞｼｯｸM"/>
        <family val="3"/>
        <charset val="128"/>
      </rPr>
      <t>分</t>
    </r>
  </si>
  <si>
    <r>
      <t>対</t>
    </r>
    <r>
      <rPr>
        <sz val="14"/>
        <rFont val="Century"/>
        <family val="1"/>
      </rPr>
      <t xml:space="preserve">      </t>
    </r>
    <r>
      <rPr>
        <sz val="14"/>
        <rFont val="HGPｺﾞｼｯｸM"/>
        <family val="3"/>
        <charset val="128"/>
      </rPr>
      <t>象</t>
    </r>
    <r>
      <rPr>
        <sz val="14"/>
        <rFont val="Century"/>
        <family val="1"/>
      </rPr>
      <t xml:space="preserve">    (b)</t>
    </r>
    <phoneticPr fontId="4"/>
  </si>
  <si>
    <r>
      <t>補助額</t>
    </r>
    <r>
      <rPr>
        <sz val="14"/>
        <rFont val="Century"/>
        <family val="1"/>
      </rPr>
      <t>(</t>
    </r>
    <r>
      <rPr>
        <sz val="14"/>
        <rFont val="HGPｺﾞｼｯｸM"/>
        <family val="3"/>
        <charset val="128"/>
      </rPr>
      <t>交付上限額</t>
    </r>
    <r>
      <rPr>
        <sz val="14"/>
        <rFont val="Century"/>
        <family val="1"/>
      </rPr>
      <t>)</t>
    </r>
  </si>
  <si>
    <r>
      <t>合</t>
    </r>
    <r>
      <rPr>
        <sz val="14"/>
        <rFont val="Century"/>
        <family val="1"/>
      </rPr>
      <t xml:space="preserve">                                  </t>
    </r>
    <r>
      <rPr>
        <sz val="14"/>
        <rFont val="HGPｺﾞｼｯｸM"/>
        <family val="3"/>
        <charset val="128"/>
      </rPr>
      <t>計</t>
    </r>
  </si>
  <si>
    <r>
      <t>(</t>
    </r>
    <r>
      <rPr>
        <sz val="14"/>
        <rFont val="HGPｺﾞｼｯｸM"/>
        <family val="3"/>
        <charset val="128"/>
      </rPr>
      <t>１</t>
    </r>
    <r>
      <rPr>
        <sz val="14"/>
        <rFont val="Century"/>
        <family val="1"/>
      </rPr>
      <t>)</t>
    </r>
    <r>
      <rPr>
        <sz val="14"/>
        <rFont val="HGPｺﾞｼｯｸM"/>
        <family val="3"/>
        <charset val="128"/>
      </rPr>
      <t>　宮城県の預かり保育事業に対する補助金の交付対象となる幼稚園</t>
    </r>
  </si>
  <si>
    <r>
      <t>(</t>
    </r>
    <r>
      <rPr>
        <sz val="14"/>
        <rFont val="HGPｺﾞｼｯｸM"/>
        <family val="3"/>
        <charset val="128"/>
      </rPr>
      <t>交付上限額</t>
    </r>
    <r>
      <rPr>
        <sz val="14"/>
        <rFont val="Century"/>
        <family val="1"/>
      </rPr>
      <t>)</t>
    </r>
  </si>
  <si>
    <r>
      <t>(</t>
    </r>
    <r>
      <rPr>
        <sz val="14"/>
        <rFont val="HGPｺﾞｼｯｸM"/>
        <family val="3"/>
        <charset val="128"/>
      </rPr>
      <t>２</t>
    </r>
    <r>
      <rPr>
        <sz val="14"/>
        <rFont val="Century"/>
        <family val="1"/>
      </rPr>
      <t>)</t>
    </r>
    <r>
      <rPr>
        <sz val="14"/>
        <rFont val="HGPｺﾞｼｯｸM"/>
        <family val="3"/>
        <charset val="128"/>
      </rPr>
      <t>　宮城県の預かり保育事業に対する補助金の交付対象とならない幼稚園</t>
    </r>
  </si>
  <si>
    <t>教育研究経費
（図書やビデオ代・研修会費など）</t>
    <phoneticPr fontId="4"/>
  </si>
  <si>
    <t>管理経費
（光熱水費など）</t>
    <phoneticPr fontId="4"/>
  </si>
  <si>
    <r>
      <t>(</t>
    </r>
    <r>
      <rPr>
        <sz val="10"/>
        <rFont val="HGPｺﾞｼｯｸM"/>
        <family val="3"/>
        <charset val="128"/>
      </rPr>
      <t>小数点第</t>
    </r>
    <r>
      <rPr>
        <sz val="10"/>
        <rFont val="Century"/>
        <family val="1"/>
      </rPr>
      <t>4</t>
    </r>
    <r>
      <rPr>
        <sz val="10"/>
        <rFont val="HGPｺﾞｼｯｸM"/>
        <family val="3"/>
        <charset val="128"/>
      </rPr>
      <t>位切上げ）</t>
    </r>
  </si>
  <si>
    <t>×</t>
    <phoneticPr fontId="4"/>
  </si>
  <si>
    <r>
      <t xml:space="preserve"> (</t>
    </r>
    <r>
      <rPr>
        <sz val="12"/>
        <rFont val="HGPｺﾞｼｯｸM"/>
        <family val="3"/>
        <charset val="128"/>
      </rPr>
      <t>小数点第４位切上げ</t>
    </r>
    <r>
      <rPr>
        <sz val="12"/>
        <rFont val="Century"/>
        <family val="1"/>
      </rPr>
      <t>)</t>
    </r>
    <phoneticPr fontId="4"/>
  </si>
  <si>
    <t>土</t>
    <rPh sb="0" eb="1">
      <t>ツチ</t>
    </rPh>
    <phoneticPr fontId="4"/>
  </si>
  <si>
    <t>施設名称</t>
    <rPh sb="0" eb="2">
      <t>シセツ</t>
    </rPh>
    <rPh sb="2" eb="4">
      <t>メイショウ</t>
    </rPh>
    <phoneticPr fontId="4"/>
  </si>
  <si>
    <t>７月</t>
    <phoneticPr fontId="4"/>
  </si>
  <si>
    <t>■預かり保育実施割合</t>
    <phoneticPr fontId="4"/>
  </si>
  <si>
    <t>免許・資格</t>
    <rPh sb="0" eb="2">
      <t>メンキョ</t>
    </rPh>
    <rPh sb="3" eb="5">
      <t>シカク</t>
    </rPh>
    <phoneticPr fontId="4"/>
  </si>
  <si>
    <r>
      <t>①　宮城県の「通常の預かり保育</t>
    </r>
    <r>
      <rPr>
        <sz val="12"/>
        <rFont val="Century"/>
        <family val="1"/>
      </rPr>
      <t>(</t>
    </r>
    <r>
      <rPr>
        <sz val="12"/>
        <rFont val="HGPｺﾞｼｯｸM"/>
        <family val="3"/>
        <charset val="128"/>
      </rPr>
      <t>※</t>
    </r>
    <r>
      <rPr>
        <sz val="12"/>
        <rFont val="Century"/>
        <family val="1"/>
      </rPr>
      <t>)</t>
    </r>
    <r>
      <rPr>
        <sz val="12"/>
        <rFont val="HGPｺﾞｼｯｸM"/>
        <family val="3"/>
        <charset val="128"/>
      </rPr>
      <t>」の補助対象となっているか</t>
    </r>
    <rPh sb="7" eb="9">
      <t>ツウジョウ</t>
    </rPh>
    <rPh sb="10" eb="11">
      <t>アズ</t>
    </rPh>
    <rPh sb="13" eb="15">
      <t>ホイク</t>
    </rPh>
    <phoneticPr fontId="4"/>
  </si>
  <si>
    <t>②　宮城県の「通常の預かり保育」のうち，「１日の平均預かり保育時間が5時間以上」の加算措置の適用の有無</t>
    <rPh sb="7" eb="9">
      <t>ツウジョウ</t>
    </rPh>
    <rPh sb="10" eb="11">
      <t>アズ</t>
    </rPh>
    <rPh sb="13" eb="15">
      <t>ホイク</t>
    </rPh>
    <rPh sb="22" eb="23">
      <t>ニチ</t>
    </rPh>
    <rPh sb="24" eb="26">
      <t>ヘイキン</t>
    </rPh>
    <rPh sb="26" eb="27">
      <t>アズ</t>
    </rPh>
    <rPh sb="29" eb="31">
      <t>ホイク</t>
    </rPh>
    <rPh sb="31" eb="33">
      <t>ジカン</t>
    </rPh>
    <rPh sb="35" eb="39">
      <t>ジカンイジョウ</t>
    </rPh>
    <phoneticPr fontId="4"/>
  </si>
  <si>
    <r>
      <t>③　宮城県の「長期休業日預かり保育</t>
    </r>
    <r>
      <rPr>
        <sz val="12"/>
        <rFont val="Century"/>
        <family val="1"/>
      </rPr>
      <t>(</t>
    </r>
    <r>
      <rPr>
        <sz val="12"/>
        <rFont val="HGPｺﾞｼｯｸM"/>
        <family val="3"/>
        <charset val="128"/>
      </rPr>
      <t>※</t>
    </r>
    <r>
      <rPr>
        <sz val="12"/>
        <rFont val="Century"/>
        <family val="1"/>
      </rPr>
      <t>)</t>
    </r>
    <r>
      <rPr>
        <sz val="12"/>
        <rFont val="HGPｺﾞｼｯｸM"/>
        <family val="3"/>
        <charset val="128"/>
      </rPr>
      <t>」の補助対象となっているか</t>
    </r>
    <phoneticPr fontId="4"/>
  </si>
  <si>
    <t>※上記品目にかかる領収書の写しを別紙のとおり添付します。なお，人件費を除く対象経費には，宮城県など他の補助金の対象経費としている品目や，保護者から実費を徴収している品目は含まれておりません。</t>
    <phoneticPr fontId="4"/>
  </si>
  <si>
    <t>無</t>
    <rPh sb="0" eb="1">
      <t>ム</t>
    </rPh>
    <phoneticPr fontId="4"/>
  </si>
  <si>
    <t>常勤職員･
非常勤の別</t>
    <rPh sb="2" eb="4">
      <t>ショクイン</t>
    </rPh>
    <phoneticPr fontId="4"/>
  </si>
  <si>
    <r>
      <t>１　預かり保育の実施状況　</t>
    </r>
    <r>
      <rPr>
        <b/>
        <sz val="11"/>
        <rFont val="HGPｺﾞｼｯｸM"/>
        <family val="3"/>
        <charset val="128"/>
      </rPr>
      <t>（実施しているものについて，該当する□にチェック（レ印）を入れてください。）</t>
    </r>
    <rPh sb="10" eb="12">
      <t>ジョウキョウ</t>
    </rPh>
    <rPh sb="14" eb="16">
      <t>ジッシ</t>
    </rPh>
    <rPh sb="27" eb="29">
      <t>ガイトウ</t>
    </rPh>
    <rPh sb="42" eb="43">
      <t>イ</t>
    </rPh>
    <phoneticPr fontId="4"/>
  </si>
  <si>
    <r>
      <t>２　幼稚園教育時間と預かり保育時間　</t>
    </r>
    <r>
      <rPr>
        <b/>
        <sz val="11"/>
        <rFont val="HGPｺﾞｼｯｸM"/>
        <family val="3"/>
        <charset val="128"/>
      </rPr>
      <t>（預かり保育時間は，上記１でチェックしたものについて，その実施状況を記入してください。）</t>
    </r>
    <rPh sb="2" eb="5">
      <t>ヨウチエン</t>
    </rPh>
    <rPh sb="5" eb="7">
      <t>キョウイク</t>
    </rPh>
    <rPh sb="7" eb="9">
      <t>ジカン</t>
    </rPh>
    <rPh sb="10" eb="11">
      <t>アズ</t>
    </rPh>
    <rPh sb="13" eb="15">
      <t>ホイク</t>
    </rPh>
    <rPh sb="19" eb="20">
      <t>アズ</t>
    </rPh>
    <rPh sb="22" eb="24">
      <t>ホイク</t>
    </rPh>
    <rPh sb="24" eb="26">
      <t>ジカン</t>
    </rPh>
    <rPh sb="28" eb="30">
      <t>ジョウキ</t>
    </rPh>
    <rPh sb="47" eb="49">
      <t>ジッシ</t>
    </rPh>
    <rPh sb="49" eb="51">
      <t>ジョウキョウ</t>
    </rPh>
    <rPh sb="52" eb="54">
      <t>キニュウ</t>
    </rPh>
    <phoneticPr fontId="4"/>
  </si>
  <si>
    <r>
      <t>(</t>
    </r>
    <r>
      <rPr>
        <sz val="12"/>
        <rFont val="HGPｺﾞｼｯｸM"/>
        <family val="3"/>
        <charset val="128"/>
      </rPr>
      <t>２</t>
    </r>
    <r>
      <rPr>
        <sz val="12"/>
        <rFont val="Century"/>
        <family val="1"/>
      </rPr>
      <t>)</t>
    </r>
    <r>
      <rPr>
        <sz val="12"/>
        <rFont val="HGPｺﾞｼｯｸM"/>
        <family val="3"/>
        <charset val="128"/>
      </rPr>
      <t>　通常時の預かり保育時間</t>
    </r>
    <phoneticPr fontId="4"/>
  </si>
  <si>
    <r>
      <t>(</t>
    </r>
    <r>
      <rPr>
        <sz val="12"/>
        <rFont val="HGPｺﾞｼｯｸM"/>
        <family val="3"/>
        <charset val="128"/>
      </rPr>
      <t>３</t>
    </r>
    <r>
      <rPr>
        <sz val="12"/>
        <rFont val="Century"/>
        <family val="1"/>
      </rPr>
      <t>)</t>
    </r>
    <r>
      <rPr>
        <sz val="12"/>
        <rFont val="HGPｺﾞｼｯｸM"/>
        <family val="3"/>
        <charset val="128"/>
      </rPr>
      <t>　早朝時の預かり保育時間</t>
    </r>
    <phoneticPr fontId="4"/>
  </si>
  <si>
    <t>～</t>
    <phoneticPr fontId="4"/>
  </si>
  <si>
    <t>～</t>
    <phoneticPr fontId="4"/>
  </si>
  <si>
    <t>～</t>
    <phoneticPr fontId="4"/>
  </si>
  <si>
    <t>～</t>
    <phoneticPr fontId="4"/>
  </si>
  <si>
    <t>～</t>
    <phoneticPr fontId="4"/>
  </si>
  <si>
    <t>夏休み中
休業日預かり
実施日数</t>
    <rPh sb="12" eb="14">
      <t>ジッシ</t>
    </rPh>
    <rPh sb="14" eb="16">
      <t>ニッスウ</t>
    </rPh>
    <phoneticPr fontId="4"/>
  </si>
  <si>
    <t>夏休み中以外
休業日預かり
実施日数</t>
    <rPh sb="0" eb="2">
      <t>ナツヤス</t>
    </rPh>
    <rPh sb="3" eb="4">
      <t>チュウ</t>
    </rPh>
    <rPh sb="7" eb="10">
      <t>キュウギョウビ</t>
    </rPh>
    <rPh sb="10" eb="11">
      <t>アズ</t>
    </rPh>
    <rPh sb="14" eb="16">
      <t>ジッシ</t>
    </rPh>
    <rPh sb="16" eb="18">
      <t>ニッスウ</t>
    </rPh>
    <phoneticPr fontId="4"/>
  </si>
  <si>
    <t>（物件費あん分が必要な場合）</t>
    <rPh sb="1" eb="3">
      <t>ブッケン</t>
    </rPh>
    <rPh sb="3" eb="4">
      <t>ヒ</t>
    </rPh>
    <rPh sb="6" eb="7">
      <t>ブン</t>
    </rPh>
    <rPh sb="8" eb="10">
      <t>ヒツヨウ</t>
    </rPh>
    <rPh sb="11" eb="13">
      <t>バアイ</t>
    </rPh>
    <phoneticPr fontId="4"/>
  </si>
  <si>
    <t>物件費
（教材費・印刷製本費・通信費など）</t>
    <phoneticPr fontId="4"/>
  </si>
  <si>
    <t>円</t>
    <phoneticPr fontId="4"/>
  </si>
  <si>
    <t>日</t>
    <phoneticPr fontId="4"/>
  </si>
  <si>
    <t>時間延長実施月数</t>
    <phoneticPr fontId="4"/>
  </si>
  <si>
    <r>
      <t>(17:30</t>
    </r>
    <r>
      <rPr>
        <sz val="14"/>
        <rFont val="HGPｺﾞｼｯｸM"/>
        <family val="3"/>
        <charset val="128"/>
      </rPr>
      <t>超</t>
    </r>
    <phoneticPr fontId="4"/>
  </si>
  <si>
    <r>
      <t>月</t>
    </r>
    <r>
      <rPr>
        <sz val="14"/>
        <rFont val="Century"/>
        <family val="1"/>
      </rPr>
      <t>/18:30</t>
    </r>
    <r>
      <rPr>
        <sz val="14"/>
        <rFont val="HGPｺﾞｼｯｸM"/>
        <family val="3"/>
        <charset val="128"/>
      </rPr>
      <t>超</t>
    </r>
    <phoneticPr fontId="4"/>
  </si>
  <si>
    <r>
      <t>月</t>
    </r>
    <r>
      <rPr>
        <sz val="14"/>
        <rFont val="Century"/>
        <family val="1"/>
      </rPr>
      <t>)</t>
    </r>
    <phoneticPr fontId="4"/>
  </si>
  <si>
    <t>早朝時</t>
    <rPh sb="0" eb="2">
      <t>ソウチョウ</t>
    </rPh>
    <rPh sb="2" eb="3">
      <t>ジ</t>
    </rPh>
    <phoneticPr fontId="4"/>
  </si>
  <si>
    <t>通常時</t>
    <rPh sb="0" eb="2">
      <t>ツウジョウ</t>
    </rPh>
    <phoneticPr fontId="4"/>
  </si>
  <si>
    <t>備　　考</t>
    <phoneticPr fontId="4"/>
  </si>
  <si>
    <r>
      <t>（注）</t>
    </r>
    <r>
      <rPr>
        <b/>
        <sz val="12"/>
        <rFont val="HGPｺﾞｼｯｸM"/>
        <family val="3"/>
        <charset val="128"/>
      </rPr>
      <t>添付書類として，必ず領収書等の写しを提出してください</t>
    </r>
    <r>
      <rPr>
        <b/>
        <sz val="13"/>
        <color indexed="10"/>
        <rFont val="HGPｺﾞｼｯｸM"/>
        <family val="3"/>
        <charset val="128"/>
      </rPr>
      <t>（</t>
    </r>
    <r>
      <rPr>
        <b/>
        <u/>
        <sz val="13"/>
        <color indexed="10"/>
        <rFont val="HGPｺﾞｼｯｸM"/>
        <family val="3"/>
        <charset val="128"/>
      </rPr>
      <t>請求書は不可</t>
    </r>
    <r>
      <rPr>
        <b/>
        <sz val="13"/>
        <color indexed="10"/>
        <rFont val="HGPｺﾞｼｯｸM"/>
        <family val="3"/>
        <charset val="128"/>
      </rPr>
      <t>）</t>
    </r>
    <r>
      <rPr>
        <b/>
        <sz val="12"/>
        <rFont val="HGPｺﾞｼｯｸM"/>
        <family val="3"/>
        <charset val="128"/>
      </rPr>
      <t>。</t>
    </r>
    <rPh sb="11" eb="12">
      <t>カナラ</t>
    </rPh>
    <rPh sb="30" eb="33">
      <t>セイキュウショ</t>
    </rPh>
    <rPh sb="34" eb="36">
      <t>フカ</t>
    </rPh>
    <phoneticPr fontId="4"/>
  </si>
  <si>
    <t>備　　考</t>
    <phoneticPr fontId="4"/>
  </si>
  <si>
    <t>通常時預かり保育実施日数（上表１段目の太枠囲い欄）</t>
    <rPh sb="13" eb="14">
      <t>ウエ</t>
    </rPh>
    <rPh sb="14" eb="15">
      <t>ヒョウ</t>
    </rPh>
    <rPh sb="16" eb="18">
      <t>ダンメ</t>
    </rPh>
    <rPh sb="19" eb="21">
      <t>フトワク</t>
    </rPh>
    <rPh sb="21" eb="22">
      <t>カコ</t>
    </rPh>
    <rPh sb="23" eb="24">
      <t>ラン</t>
    </rPh>
    <phoneticPr fontId="4"/>
  </si>
  <si>
    <r>
      <t>(</t>
    </r>
    <r>
      <rPr>
        <sz val="12"/>
        <rFont val="HGPｺﾞｼｯｸM"/>
        <family val="3"/>
        <charset val="128"/>
      </rPr>
      <t>１</t>
    </r>
    <r>
      <rPr>
        <sz val="12"/>
        <rFont val="Century"/>
        <family val="1"/>
      </rPr>
      <t>)</t>
    </r>
    <r>
      <rPr>
        <sz val="12"/>
        <rFont val="HGPｺﾞｼｯｸM"/>
        <family val="3"/>
        <charset val="128"/>
      </rPr>
      <t>通常時（</t>
    </r>
    <r>
      <rPr>
        <u/>
        <sz val="12"/>
        <rFont val="HGPｺﾞｼｯｸM"/>
        <family val="3"/>
        <charset val="128"/>
      </rPr>
      <t>教育時間･行事の終了後</t>
    </r>
    <r>
      <rPr>
        <sz val="12"/>
        <rFont val="HGPｺﾞｼｯｸM"/>
        <family val="3"/>
        <charset val="128"/>
      </rPr>
      <t>）に実施</t>
    </r>
    <rPh sb="9" eb="11">
      <t>ジカン</t>
    </rPh>
    <rPh sb="12" eb="14">
      <t>ギョウジ</t>
    </rPh>
    <phoneticPr fontId="4"/>
  </si>
  <si>
    <r>
      <t>(</t>
    </r>
    <r>
      <rPr>
        <sz val="12"/>
        <rFont val="HGPｺﾞｼｯｸM"/>
        <family val="3"/>
        <charset val="128"/>
      </rPr>
      <t>２</t>
    </r>
    <r>
      <rPr>
        <sz val="12"/>
        <rFont val="Century"/>
        <family val="1"/>
      </rPr>
      <t>)</t>
    </r>
    <r>
      <rPr>
        <sz val="12"/>
        <rFont val="HGPｺﾞｼｯｸM"/>
        <family val="3"/>
        <charset val="128"/>
      </rPr>
      <t>早朝時（教育時間･行事の開始前</t>
    </r>
    <r>
      <rPr>
        <u/>
        <sz val="12"/>
        <rFont val="HGPｺﾞｼｯｸM"/>
        <family val="3"/>
        <charset val="128"/>
      </rPr>
      <t>午前８時以前</t>
    </r>
    <r>
      <rPr>
        <sz val="12"/>
        <rFont val="HGPｺﾞｼｯｸM"/>
        <family val="3"/>
        <charset val="128"/>
      </rPr>
      <t>）に実施</t>
    </r>
    <phoneticPr fontId="4"/>
  </si>
  <si>
    <r>
      <t>(</t>
    </r>
    <r>
      <rPr>
        <sz val="12"/>
        <rFont val="HGPｺﾞｼｯｸM"/>
        <family val="3"/>
        <charset val="128"/>
      </rPr>
      <t>１</t>
    </r>
    <r>
      <rPr>
        <sz val="12"/>
        <rFont val="Century"/>
        <family val="1"/>
      </rPr>
      <t>)</t>
    </r>
    <r>
      <rPr>
        <sz val="12"/>
        <rFont val="HGPｺﾞｼｯｸM"/>
        <family val="3"/>
        <charset val="128"/>
      </rPr>
      <t>　教育課程に係る教育時間</t>
    </r>
    <phoneticPr fontId="4"/>
  </si>
  <si>
    <r>
      <t xml:space="preserve">教育日数
</t>
    </r>
    <r>
      <rPr>
        <sz val="12"/>
        <rFont val="Century"/>
        <family val="1"/>
      </rPr>
      <t>(</t>
    </r>
    <r>
      <rPr>
        <sz val="12"/>
        <rFont val="HGPｺﾞｼｯｸM"/>
        <family val="3"/>
        <charset val="128"/>
      </rPr>
      <t>教育課程に係る教育･行事日数）</t>
    </r>
    <rPh sb="0" eb="2">
      <t>キョウイク</t>
    </rPh>
    <rPh sb="2" eb="3">
      <t>ビ</t>
    </rPh>
    <rPh sb="3" eb="4">
      <t>スウ</t>
    </rPh>
    <rPh sb="6" eb="8">
      <t>キョウイク</t>
    </rPh>
    <rPh sb="8" eb="10">
      <t>カテイ</t>
    </rPh>
    <rPh sb="11" eb="12">
      <t>カカワ</t>
    </rPh>
    <rPh sb="13" eb="15">
      <t>キョウイク</t>
    </rPh>
    <rPh sb="16" eb="18">
      <t>ギョウジ</t>
    </rPh>
    <rPh sb="18" eb="20">
      <t>ニッスウ</t>
    </rPh>
    <phoneticPr fontId="4"/>
  </si>
  <si>
    <t>教育（開園）日数（上表最下段の太枠囲い欄）</t>
    <rPh sb="0" eb="2">
      <t>キョウイク</t>
    </rPh>
    <rPh sb="3" eb="5">
      <t>カイエン</t>
    </rPh>
    <rPh sb="6" eb="8">
      <t>ニッスウ</t>
    </rPh>
    <rPh sb="9" eb="11">
      <t>ジョウヒョウ</t>
    </rPh>
    <rPh sb="11" eb="13">
      <t>サイカ</t>
    </rPh>
    <rPh sb="13" eb="14">
      <t>ダン</t>
    </rPh>
    <rPh sb="15" eb="17">
      <t>フトワク</t>
    </rPh>
    <rPh sb="17" eb="18">
      <t>カコ</t>
    </rPh>
    <rPh sb="19" eb="20">
      <t>ラン</t>
    </rPh>
    <phoneticPr fontId="4"/>
  </si>
  <si>
    <r>
      <t>←教育時間･行事の終了後に，</t>
    </r>
    <r>
      <rPr>
        <b/>
        <sz val="14"/>
        <rFont val="HGPｺﾞｼｯｸM"/>
        <family val="3"/>
        <charset val="128"/>
      </rPr>
      <t>２時間以上</t>
    </r>
    <r>
      <rPr>
        <sz val="14"/>
        <rFont val="HGPｺﾞｼｯｸM"/>
        <family val="3"/>
        <charset val="128"/>
      </rPr>
      <t>，預かり保育を実施した日数を記載してください。</t>
    </r>
    <rPh sb="6" eb="8">
      <t>ギョウジ</t>
    </rPh>
    <phoneticPr fontId="4"/>
  </si>
  <si>
    <r>
      <t>←</t>
    </r>
    <r>
      <rPr>
        <b/>
        <sz val="14"/>
        <rFont val="HGPｺﾞｼｯｸM"/>
        <family val="3"/>
        <charset val="128"/>
      </rPr>
      <t>教育時間･行事の開始前，午前８時以前</t>
    </r>
    <r>
      <rPr>
        <sz val="14"/>
        <rFont val="HGPｺﾞｼｯｸM"/>
        <family val="3"/>
        <charset val="128"/>
      </rPr>
      <t>（午前８時を含む。以下同じ。）から預かり保育を実施した日数を記載してください。</t>
    </r>
    <rPh sb="6" eb="8">
      <t>ギョウジ</t>
    </rPh>
    <phoneticPr fontId="4"/>
  </si>
  <si>
    <r>
      <t>←教育時間･行事の終了後に，</t>
    </r>
    <r>
      <rPr>
        <b/>
        <sz val="14"/>
        <rFont val="HGPｺﾞｼｯｸM"/>
        <family val="3"/>
        <charset val="128"/>
      </rPr>
      <t>２時間以上</t>
    </r>
    <r>
      <rPr>
        <sz val="14"/>
        <rFont val="HGPｺﾞｼｯｸM"/>
        <family val="3"/>
        <charset val="128"/>
      </rPr>
      <t>，預かり保育を受けた園児数を記載してください。</t>
    </r>
    <rPh sb="6" eb="8">
      <t>ギョウジ</t>
    </rPh>
    <phoneticPr fontId="4"/>
  </si>
  <si>
    <r>
      <t>年間の教育</t>
    </r>
    <r>
      <rPr>
        <sz val="12"/>
        <rFont val="Century"/>
        <family val="1"/>
      </rPr>
      <t>(</t>
    </r>
    <r>
      <rPr>
        <sz val="12"/>
        <rFont val="HGPｺﾞｼｯｸM"/>
        <family val="3"/>
        <charset val="128"/>
      </rPr>
      <t>園児登園</t>
    </r>
    <r>
      <rPr>
        <sz val="12"/>
        <rFont val="Century"/>
        <family val="1"/>
      </rPr>
      <t>)</t>
    </r>
    <r>
      <rPr>
        <sz val="12"/>
        <rFont val="HGPｺﾞｼｯｸM"/>
        <family val="3"/>
        <charset val="128"/>
      </rPr>
      <t>日数</t>
    </r>
    <rPh sb="3" eb="5">
      <t>キョウイク</t>
    </rPh>
    <phoneticPr fontId="4"/>
  </si>
  <si>
    <t>年間教育時間</t>
    <rPh sb="2" eb="4">
      <t>キョウイク</t>
    </rPh>
    <phoneticPr fontId="4"/>
  </si>
  <si>
    <t>人件費（兼任職員分）</t>
    <rPh sb="4" eb="6">
      <t>ケンニン</t>
    </rPh>
    <phoneticPr fontId="4"/>
  </si>
  <si>
    <t>預かり保育専任･
幼稚園業務との兼任の別</t>
    <rPh sb="0" eb="1">
      <t>アズ</t>
    </rPh>
    <rPh sb="3" eb="5">
      <t>ホイク</t>
    </rPh>
    <rPh sb="9" eb="12">
      <t>ヨウチエン</t>
    </rPh>
    <rPh sb="12" eb="14">
      <t>ギョウム</t>
    </rPh>
    <rPh sb="16" eb="18">
      <t>ケンニン</t>
    </rPh>
    <phoneticPr fontId="4"/>
  </si>
  <si>
    <t>兼任</t>
    <rPh sb="0" eb="2">
      <t>ケンニン</t>
    </rPh>
    <phoneticPr fontId="4"/>
  </si>
  <si>
    <t>兼任で預かり保育に</t>
    <rPh sb="0" eb="2">
      <t>ケンニン</t>
    </rPh>
    <phoneticPr fontId="4"/>
  </si>
  <si>
    <t>②園児割と③時間延長割の合計額</t>
    <phoneticPr fontId="4"/>
  </si>
  <si>
    <t>④休業日割と⑤早朝割の合計額</t>
    <phoneticPr fontId="4"/>
  </si>
  <si>
    <t>①幼稚園割から⑤早朝割までの合計額</t>
    <phoneticPr fontId="4"/>
  </si>
  <si>
    <t>　なお，教育研究費又は管理経費を宮城県の補助金の対象経費とする場合は，当該経費（教育研究費又は管理経費）をこの補助金の対象経費とすることはできません。</t>
    <phoneticPr fontId="4"/>
  </si>
  <si>
    <t>※　宮城県の預かり保育に対する補助金を受けている園は，②園児割と③時間延長割を人件費に充てることはできません。（④休業日割と⑤早朝割は人件費に充てることができます。）</t>
    <phoneticPr fontId="4"/>
  </si>
  <si>
    <r>
      <t>※２　</t>
    </r>
    <r>
      <rPr>
        <u/>
        <sz val="14"/>
        <rFont val="HGPｺﾞｼｯｸM"/>
        <family val="3"/>
        <charset val="128"/>
      </rPr>
      <t>時間延長割は，年度</t>
    </r>
    <r>
      <rPr>
        <u/>
        <sz val="14"/>
        <color indexed="10"/>
        <rFont val="HGPｺﾞｼｯｸM"/>
        <family val="3"/>
        <charset val="128"/>
      </rPr>
      <t>当初の申請時の実施計画書</t>
    </r>
    <r>
      <rPr>
        <u/>
        <sz val="14"/>
        <rFont val="HGPｺﾞｼｯｸM"/>
        <family val="3"/>
        <charset val="128"/>
      </rPr>
      <t>（様式第２号）において，</t>
    </r>
    <r>
      <rPr>
        <u/>
        <sz val="14"/>
        <color indexed="10"/>
        <rFont val="HGPｺﾞｼｯｸM"/>
        <family val="3"/>
        <charset val="128"/>
      </rPr>
      <t>17時30分又は18時30分を超えて通常時の預かり保育を実施するとした幼稚園が対象</t>
    </r>
    <r>
      <rPr>
        <sz val="14"/>
        <rFont val="HGPｺﾞｼｯｸM"/>
        <family val="3"/>
        <charset val="128"/>
      </rPr>
      <t>となります。ただし，宮城県の補助，「一日平均預かり保育時間が5時間以上」の加算措置を受けている園は対象となりませんのでご注意ください。
　補助単価は，</t>
    </r>
    <r>
      <rPr>
        <u/>
        <sz val="14"/>
        <rFont val="HGPｺﾞｼｯｸM"/>
        <family val="3"/>
        <charset val="128"/>
      </rPr>
      <t>17時30分を超えて預かり保育を実施した一月ごとに3,000円(18時30分を超えて実施した場合は6,000円)</t>
    </r>
    <r>
      <rPr>
        <sz val="14"/>
        <rFont val="HGPｺﾞｼｯｸM"/>
        <family val="3"/>
        <charset val="128"/>
      </rPr>
      <t>です。実施月数は，</t>
    </r>
    <r>
      <rPr>
        <u/>
        <sz val="14"/>
        <rFont val="HGPｺﾞｼｯｸM"/>
        <family val="3"/>
        <charset val="128"/>
      </rPr>
      <t>実際に17時30分又は18時30分を超えて利用があった月数</t>
    </r>
    <r>
      <rPr>
        <sz val="14"/>
        <rFont val="HGPｺﾞｼｯｸM"/>
        <family val="3"/>
        <charset val="128"/>
      </rPr>
      <t>を記載します。（17時30分又は18時30分を超える利用がない月は計上できません。）</t>
    </r>
    <rPh sb="10" eb="12">
      <t>ネンド</t>
    </rPh>
    <rPh sb="12" eb="14">
      <t>トウショ</t>
    </rPh>
    <rPh sb="51" eb="52">
      <t>コ</t>
    </rPh>
    <rPh sb="54" eb="56">
      <t>ツウジョウ</t>
    </rPh>
    <rPh sb="56" eb="57">
      <t>トキ</t>
    </rPh>
    <rPh sb="91" eb="93">
      <t>ホジョ</t>
    </rPh>
    <rPh sb="235" eb="236">
      <t>コ</t>
    </rPh>
    <rPh sb="238" eb="240">
      <t>リヨウ</t>
    </rPh>
    <rPh sb="269" eb="270">
      <t>コ</t>
    </rPh>
    <rPh sb="272" eb="274">
      <t>リヨウ</t>
    </rPh>
    <rPh sb="277" eb="278">
      <t>ゲツ</t>
    </rPh>
    <rPh sb="279" eb="281">
      <t>ケイジョウ</t>
    </rPh>
    <phoneticPr fontId="4"/>
  </si>
  <si>
    <r>
      <t>※　７月及び８月中の，土日を除いた休業日</t>
    </r>
    <r>
      <rPr>
        <sz val="12"/>
        <rFont val="Century"/>
        <family val="1"/>
      </rPr>
      <t>(</t>
    </r>
    <r>
      <rPr>
        <sz val="12"/>
        <rFont val="HGPｺﾞｼｯｸM"/>
        <family val="3"/>
        <charset val="128"/>
      </rPr>
      <t>＝</t>
    </r>
    <r>
      <rPr>
        <sz val="12"/>
        <rFont val="Century"/>
        <family val="1"/>
      </rPr>
      <t xml:space="preserve"> </t>
    </r>
    <r>
      <rPr>
        <sz val="12"/>
        <rFont val="HGPｺﾞｼｯｸM"/>
        <family val="3"/>
        <charset val="128"/>
      </rPr>
      <t>夏季休業期間中</t>
    </r>
    <r>
      <rPr>
        <sz val="12"/>
        <rFont val="Century"/>
        <family val="1"/>
      </rPr>
      <t>)</t>
    </r>
    <r>
      <rPr>
        <sz val="12"/>
        <rFont val="HGPｺﾞｼｯｸM"/>
        <family val="3"/>
        <charset val="128"/>
      </rPr>
      <t>に，１日２時間以上，かつ</t>
    </r>
    <r>
      <rPr>
        <sz val="12"/>
        <rFont val="Century"/>
        <family val="1"/>
      </rPr>
      <t>10</t>
    </r>
    <r>
      <rPr>
        <sz val="12"/>
        <rFont val="HGPｺﾞｼｯｸM"/>
        <family val="3"/>
        <charset val="128"/>
      </rPr>
      <t>日以上預かり保育を実施する園が対象</t>
    </r>
    <rPh sb="3" eb="4">
      <t>ガツ</t>
    </rPh>
    <rPh sb="4" eb="5">
      <t>オヨ</t>
    </rPh>
    <rPh sb="7" eb="8">
      <t>ガツ</t>
    </rPh>
    <rPh sb="8" eb="9">
      <t>チュウ</t>
    </rPh>
    <rPh sb="60" eb="62">
      <t>タイショウ</t>
    </rPh>
    <phoneticPr fontId="4"/>
  </si>
  <si>
    <r>
      <t>※　「免許・資格」欄には，幼稚園教諭免許または保育士資格を有する方に「有」，有しない方に「無」と記入します。無資格の方の場合は，備考欄には預かり保育を担当する区分（早朝時・通常時・休業日）を記入してください。
※「専任・兼任の別」欄には，</t>
    </r>
    <r>
      <rPr>
        <u/>
        <sz val="12"/>
        <rFont val="HGPｺﾞｼｯｸM"/>
        <family val="3"/>
        <charset val="128"/>
      </rPr>
      <t>預かり保育業務のみに従事する（幼稚園業務に従事しない）職員は「専任」</t>
    </r>
    <r>
      <rPr>
        <sz val="12"/>
        <rFont val="HGPｺﾞｼｯｸM"/>
        <family val="3"/>
        <charset val="128"/>
      </rPr>
      <t>と，</t>
    </r>
    <r>
      <rPr>
        <u/>
        <sz val="12"/>
        <rFont val="HGPｺﾞｼｯｸM"/>
        <family val="3"/>
        <charset val="128"/>
      </rPr>
      <t>預かり保育業務と幼稚園業務のいずれにも従事する職員は「兼任」</t>
    </r>
    <r>
      <rPr>
        <sz val="12"/>
        <rFont val="HGPｺﾞｼｯｸM"/>
        <family val="3"/>
        <charset val="128"/>
      </rPr>
      <t>と記入します。</t>
    </r>
    <rPh sb="6" eb="8">
      <t>シカク</t>
    </rPh>
    <rPh sb="13" eb="16">
      <t>ヨウチエン</t>
    </rPh>
    <rPh sb="16" eb="18">
      <t>キョウユ</t>
    </rPh>
    <rPh sb="18" eb="20">
      <t>メンキョ</t>
    </rPh>
    <rPh sb="23" eb="26">
      <t>ホイクシ</t>
    </rPh>
    <rPh sb="26" eb="28">
      <t>シカク</t>
    </rPh>
    <rPh sb="35" eb="36">
      <t>アリ</t>
    </rPh>
    <rPh sb="38" eb="39">
      <t>ユウ</t>
    </rPh>
    <rPh sb="42" eb="43">
      <t>カタ</t>
    </rPh>
    <rPh sb="45" eb="46">
      <t>ム</t>
    </rPh>
    <rPh sb="54" eb="57">
      <t>ムシカク</t>
    </rPh>
    <rPh sb="58" eb="59">
      <t>カタ</t>
    </rPh>
    <rPh sb="60" eb="62">
      <t>バアイ</t>
    </rPh>
    <rPh sb="64" eb="66">
      <t>ビコウ</t>
    </rPh>
    <rPh sb="66" eb="67">
      <t>ラン</t>
    </rPh>
    <rPh sb="69" eb="70">
      <t>アズ</t>
    </rPh>
    <rPh sb="72" eb="74">
      <t>ホイク</t>
    </rPh>
    <rPh sb="75" eb="77">
      <t>タントウ</t>
    </rPh>
    <rPh sb="79" eb="81">
      <t>クブン</t>
    </rPh>
    <rPh sb="82" eb="84">
      <t>ソウチョウ</t>
    </rPh>
    <rPh sb="84" eb="85">
      <t>ジ</t>
    </rPh>
    <rPh sb="86" eb="88">
      <t>ツウジョウ</t>
    </rPh>
    <rPh sb="88" eb="89">
      <t>ジ</t>
    </rPh>
    <rPh sb="90" eb="93">
      <t>キュウギョウビ</t>
    </rPh>
    <rPh sb="95" eb="97">
      <t>キニュウ</t>
    </rPh>
    <rPh sb="186" eb="188">
      <t>キニュウ</t>
    </rPh>
    <phoneticPr fontId="4"/>
  </si>
  <si>
    <r>
      <t>※　補助対象経費と補助額</t>
    </r>
    <r>
      <rPr>
        <sz val="14"/>
        <rFont val="Century"/>
        <family val="1"/>
      </rPr>
      <t>(</t>
    </r>
    <r>
      <rPr>
        <sz val="14"/>
        <rFont val="HGPｺﾞｼｯｸM"/>
        <family val="3"/>
        <charset val="128"/>
      </rPr>
      <t>交付上限額</t>
    </r>
    <r>
      <rPr>
        <sz val="14"/>
        <rFont val="Century"/>
        <family val="1"/>
      </rPr>
      <t>)</t>
    </r>
    <r>
      <rPr>
        <sz val="14"/>
        <rFont val="HGPｺﾞｼｯｸM"/>
        <family val="3"/>
        <charset val="128"/>
      </rPr>
      <t>のいずれか低い方の額が，補助金交付申請額となります。</t>
    </r>
    <phoneticPr fontId="4"/>
  </si>
  <si>
    <t>＋</t>
    <phoneticPr fontId="4"/>
  </si>
  <si>
    <r>
      <t>④　宮城県の「休業日預かり保育</t>
    </r>
    <r>
      <rPr>
        <sz val="12"/>
        <rFont val="Century"/>
        <family val="1"/>
      </rPr>
      <t>(</t>
    </r>
    <r>
      <rPr>
        <sz val="12"/>
        <rFont val="HGPｺﾞｼｯｸM"/>
        <family val="3"/>
        <charset val="128"/>
      </rPr>
      <t>※</t>
    </r>
    <r>
      <rPr>
        <sz val="12"/>
        <rFont val="Century"/>
        <family val="1"/>
      </rPr>
      <t>)</t>
    </r>
    <r>
      <rPr>
        <sz val="12"/>
        <rFont val="HGPｺﾞｼｯｸM"/>
        <family val="3"/>
        <charset val="128"/>
      </rPr>
      <t>」の補助対象となっているか</t>
    </r>
    <phoneticPr fontId="4"/>
  </si>
  <si>
    <r>
      <t>※　長期休業日を除く休業日に，１日２時間以上，かつ年間</t>
    </r>
    <r>
      <rPr>
        <sz val="12"/>
        <rFont val="Century"/>
        <family val="1"/>
      </rPr>
      <t>19</t>
    </r>
    <r>
      <rPr>
        <sz val="12"/>
        <rFont val="HGPｺﾞｼｯｸM"/>
        <family val="3"/>
        <charset val="128"/>
      </rPr>
      <t>日以上預かり保育を実施する園が対象</t>
    </r>
    <rPh sb="2" eb="4">
      <t>チョウキ</t>
    </rPh>
    <rPh sb="4" eb="6">
      <t>キュウギョウ</t>
    </rPh>
    <rPh sb="6" eb="7">
      <t>ヒ</t>
    </rPh>
    <rPh sb="25" eb="27">
      <t>ネンカン</t>
    </rPh>
    <rPh sb="44" eb="46">
      <t>タイショウ</t>
    </rPh>
    <phoneticPr fontId="4"/>
  </si>
  <si>
    <t>⑤　上記④が「なっている」場合は，宮城県の補助額のうち休業日預かり保育に係る加算額を記入すること</t>
    <rPh sb="2" eb="4">
      <t>ジョウキ</t>
    </rPh>
    <rPh sb="13" eb="15">
      <t>バアイ</t>
    </rPh>
    <rPh sb="17" eb="20">
      <t>ミヤギケン</t>
    </rPh>
    <rPh sb="21" eb="23">
      <t>ホジョ</t>
    </rPh>
    <rPh sb="23" eb="24">
      <t>ガク</t>
    </rPh>
    <rPh sb="36" eb="37">
      <t>カカ</t>
    </rPh>
    <rPh sb="38" eb="41">
      <t>カサンガク</t>
    </rPh>
    <rPh sb="42" eb="44">
      <t>キニュウ</t>
    </rPh>
    <phoneticPr fontId="4"/>
  </si>
  <si>
    <t>有</t>
    <rPh sb="0" eb="1">
      <t>アリ</t>
    </rPh>
    <phoneticPr fontId="4"/>
  </si>
  <si>
    <r>
      <t>H26</t>
    </r>
    <r>
      <rPr>
        <sz val="12"/>
        <rFont val="ＭＳ Ｐ明朝"/>
        <family val="1"/>
        <charset val="128"/>
      </rPr>
      <t>年度の各月日数</t>
    </r>
    <rPh sb="3" eb="4">
      <t>ネン</t>
    </rPh>
    <rPh sb="4" eb="5">
      <t>ド</t>
    </rPh>
    <rPh sb="6" eb="8">
      <t>カクツキ</t>
    </rPh>
    <rPh sb="8" eb="10">
      <t>ニッスウ</t>
    </rPh>
    <phoneticPr fontId="4"/>
  </si>
  <si>
    <t>時間</t>
    <phoneticPr fontId="4"/>
  </si>
  <si>
    <t>１日当りの教育時間</t>
    <phoneticPr fontId="4"/>
  </si>
  <si>
    <t>従事する職員の人数</t>
    <phoneticPr fontId="4"/>
  </si>
  <si>
    <t>日々</t>
    <phoneticPr fontId="4"/>
  </si>
  <si>
    <t>計</t>
    <phoneticPr fontId="4"/>
  </si>
  <si>
    <t>物件費あん分率</t>
    <phoneticPr fontId="4"/>
  </si>
  <si>
    <t>＝</t>
    <phoneticPr fontId="4"/>
  </si>
  <si>
    <t>人件費等あん分率</t>
    <phoneticPr fontId="4"/>
  </si>
  <si>
    <t>×</t>
    <phoneticPr fontId="4"/>
  </si>
  <si>
    <t>←小数第３位を切り捨て</t>
    <rPh sb="1" eb="3">
      <t>ショウスウ</t>
    </rPh>
    <rPh sb="3" eb="4">
      <t>ダイ</t>
    </rPh>
    <rPh sb="5" eb="6">
      <t>イ</t>
    </rPh>
    <rPh sb="7" eb="8">
      <t>キ</t>
    </rPh>
    <rPh sb="9" eb="10">
      <t>ス</t>
    </rPh>
    <phoneticPr fontId="4"/>
  </si>
  <si>
    <t>学校法人立の幼稚園又は幼保連携型認定こども園</t>
    <rPh sb="0" eb="2">
      <t>ガッコウ</t>
    </rPh>
    <rPh sb="2" eb="4">
      <t>ホウジン</t>
    </rPh>
    <rPh sb="4" eb="5">
      <t>リツ</t>
    </rPh>
    <rPh sb="6" eb="8">
      <t>ヨウチ</t>
    </rPh>
    <rPh sb="8" eb="9">
      <t>エン</t>
    </rPh>
    <rPh sb="9" eb="10">
      <t>マタ</t>
    </rPh>
    <rPh sb="11" eb="12">
      <t>ヨウ</t>
    </rPh>
    <rPh sb="12" eb="13">
      <t>ホ</t>
    </rPh>
    <rPh sb="13" eb="16">
      <t>レンケイガタ</t>
    </rPh>
    <rPh sb="16" eb="18">
      <t>ニンテイ</t>
    </rPh>
    <rPh sb="21" eb="22">
      <t>エン</t>
    </rPh>
    <phoneticPr fontId="4"/>
  </si>
  <si>
    <t>算出係数</t>
  </si>
  <si>
    <t>７名以上</t>
  </si>
  <si>
    <t>４名以上　６名以下</t>
  </si>
  <si>
    <t>２名以上　３名以下</t>
  </si>
  <si>
    <t>開園時間</t>
    <rPh sb="0" eb="2">
      <t>カイエン</t>
    </rPh>
    <rPh sb="2" eb="4">
      <t>ジカン</t>
    </rPh>
    <phoneticPr fontId="4"/>
  </si>
  <si>
    <t>日数（※１）</t>
    <rPh sb="0" eb="2">
      <t>ニッスウ</t>
    </rPh>
    <phoneticPr fontId="4"/>
  </si>
  <si>
    <t>補助対象経費（※３）</t>
    <rPh sb="0" eb="2">
      <t>ホジョ</t>
    </rPh>
    <rPh sb="2" eb="4">
      <t>タイショウ</t>
    </rPh>
    <rPh sb="4" eb="6">
      <t>ケイヒ</t>
    </rPh>
    <phoneticPr fontId="4"/>
  </si>
  <si>
    <t>交付申請額（※４）</t>
    <rPh sb="0" eb="2">
      <t>コウフ</t>
    </rPh>
    <rPh sb="2" eb="4">
      <t>シンセイ</t>
    </rPh>
    <rPh sb="4" eb="5">
      <t>ガク</t>
    </rPh>
    <phoneticPr fontId="4"/>
  </si>
  <si>
    <t>※４　補助対象経費と合計(交付上限額)のいずれか低い方の額が，補助金交付申請額となります。</t>
    <rPh sb="10" eb="12">
      <t>ゴウケイ</t>
    </rPh>
    <phoneticPr fontId="4"/>
  </si>
  <si>
    <t>様式第９号（第11条関係）</t>
    <rPh sb="6" eb="7">
      <t>ダイ</t>
    </rPh>
    <rPh sb="9" eb="10">
      <t>ジョウ</t>
    </rPh>
    <rPh sb="10" eb="12">
      <t>カンケイ</t>
    </rPh>
    <phoneticPr fontId="4"/>
  </si>
  <si>
    <r>
      <t>←</t>
    </r>
    <r>
      <rPr>
        <b/>
        <sz val="12"/>
        <rFont val="HGPｺﾞｼｯｸM"/>
        <family val="3"/>
        <charset val="128"/>
      </rPr>
      <t>午前８時以前から</t>
    </r>
    <r>
      <rPr>
        <sz val="12"/>
        <rFont val="HGPｺﾞｼｯｸM"/>
        <family val="3"/>
        <charset val="128"/>
      </rPr>
      <t>預かり保育を受けた園児数を記載してください。</t>
    </r>
    <r>
      <rPr>
        <sz val="12"/>
        <rFont val="HGPｺﾞｼｯｸM"/>
        <family val="3"/>
        <charset val="128"/>
      </rPr>
      <t>ただし，同一日に早朝時と通常時の両方の預かり保育を受けた園児は，</t>
    </r>
    <r>
      <rPr>
        <b/>
        <sz val="12"/>
        <rFont val="HGPｺﾞｼｯｸM"/>
        <family val="3"/>
        <charset val="128"/>
      </rPr>
      <t>通常時のみに計上</t>
    </r>
    <r>
      <rPr>
        <sz val="12"/>
        <rFont val="HGPｺﾞｼｯｸM"/>
        <family val="3"/>
        <charset val="128"/>
      </rPr>
      <t>してください。</t>
    </r>
    <rPh sb="35" eb="37">
      <t>ドウイツ</t>
    </rPh>
    <rPh sb="37" eb="38">
      <t>ビ</t>
    </rPh>
    <rPh sb="39" eb="41">
      <t>ソウチョウ</t>
    </rPh>
    <rPh sb="41" eb="42">
      <t>ジ</t>
    </rPh>
    <rPh sb="43" eb="45">
      <t>ツウジョウ</t>
    </rPh>
    <rPh sb="45" eb="46">
      <t>ジ</t>
    </rPh>
    <rPh sb="47" eb="49">
      <t>リョウホウ</t>
    </rPh>
    <rPh sb="50" eb="51">
      <t>アズ</t>
    </rPh>
    <rPh sb="53" eb="55">
      <t>ホイク</t>
    </rPh>
    <rPh sb="56" eb="57">
      <t>ウ</t>
    </rPh>
    <rPh sb="59" eb="61">
      <t>エンジ</t>
    </rPh>
    <rPh sb="63" eb="65">
      <t>ツウジョウ</t>
    </rPh>
    <rPh sb="65" eb="66">
      <t>ジ</t>
    </rPh>
    <rPh sb="69" eb="71">
      <t>ケイジョウ</t>
    </rPh>
    <phoneticPr fontId="4"/>
  </si>
  <si>
    <t>合計（交付上限額）千円未満切上げ</t>
    <rPh sb="0" eb="1">
      <t>ア</t>
    </rPh>
    <rPh sb="1" eb="2">
      <t>ケイ</t>
    </rPh>
    <rPh sb="3" eb="5">
      <t>コウフ</t>
    </rPh>
    <rPh sb="5" eb="8">
      <t>ジョウゲンガク</t>
    </rPh>
    <rPh sb="9" eb="11">
      <t>センエン</t>
    </rPh>
    <rPh sb="11" eb="13">
      <t>ミマン</t>
    </rPh>
    <rPh sb="13" eb="15">
      <t>キリアゲ</t>
    </rPh>
    <phoneticPr fontId="4"/>
  </si>
  <si>
    <t>月</t>
    <rPh sb="0" eb="1">
      <t>ツキ</t>
    </rPh>
    <phoneticPr fontId="4"/>
  </si>
  <si>
    <t>（１）年度当初の協定書の受入れ人数合計</t>
    <rPh sb="3" eb="4">
      <t>ネン</t>
    </rPh>
    <rPh sb="4" eb="5">
      <t>ド</t>
    </rPh>
    <rPh sb="5" eb="7">
      <t>トウショ</t>
    </rPh>
    <rPh sb="8" eb="11">
      <t>キョウテイショ</t>
    </rPh>
    <rPh sb="12" eb="14">
      <t>ウケイレ</t>
    </rPh>
    <rPh sb="15" eb="17">
      <t>ニンズウ</t>
    </rPh>
    <rPh sb="17" eb="18">
      <t>ゴウ</t>
    </rPh>
    <rPh sb="18" eb="19">
      <t>ケイ</t>
    </rPh>
    <phoneticPr fontId="4"/>
  </si>
  <si>
    <t>人</t>
    <rPh sb="0" eb="1">
      <t>ニン</t>
    </rPh>
    <phoneticPr fontId="4"/>
  </si>
  <si>
    <t>適用される算出係数</t>
    <rPh sb="0" eb="2">
      <t>テキヨウ</t>
    </rPh>
    <rPh sb="5" eb="7">
      <t>サンシュツ</t>
    </rPh>
    <rPh sb="7" eb="9">
      <t>ケイスウ</t>
    </rPh>
    <phoneticPr fontId="4"/>
  </si>
  <si>
    <t>□</t>
  </si>
  <si>
    <t>無</t>
    <rPh sb="0" eb="1">
      <t>ナシ</t>
    </rPh>
    <phoneticPr fontId="4"/>
  </si>
  <si>
    <t>⇒有の場合は下表と（３）に、無の場合は（３）のみ記入してください。</t>
    <rPh sb="1" eb="2">
      <t>アリ</t>
    </rPh>
    <rPh sb="3" eb="5">
      <t>バアイ</t>
    </rPh>
    <rPh sb="6" eb="8">
      <t>カヒョウ</t>
    </rPh>
    <rPh sb="14" eb="15">
      <t>ナ</t>
    </rPh>
    <rPh sb="16" eb="18">
      <t>バアイ</t>
    </rPh>
    <rPh sb="24" eb="26">
      <t>キニュウ</t>
    </rPh>
    <phoneticPr fontId="4"/>
  </si>
  <si>
    <t>適用月</t>
    <rPh sb="0" eb="2">
      <t>テキヨウ</t>
    </rPh>
    <rPh sb="2" eb="3">
      <t>ツキ</t>
    </rPh>
    <phoneticPr fontId="4"/>
  </si>
  <si>
    <t>対象期間（ヶ月）※３月起点</t>
    <rPh sb="0" eb="2">
      <t>タイショウ</t>
    </rPh>
    <rPh sb="2" eb="4">
      <t>キカン</t>
    </rPh>
    <rPh sb="6" eb="7">
      <t>ゲツ</t>
    </rPh>
    <rPh sb="10" eb="11">
      <t>ツキ</t>
    </rPh>
    <rPh sb="11" eb="13">
      <t>キテン</t>
    </rPh>
    <phoneticPr fontId="4"/>
  </si>
  <si>
    <t>（３）交付申請額</t>
    <rPh sb="3" eb="5">
      <t>コウフ</t>
    </rPh>
    <rPh sb="5" eb="7">
      <t>シンセイ</t>
    </rPh>
    <rPh sb="7" eb="8">
      <t>ガク</t>
    </rPh>
    <phoneticPr fontId="4"/>
  </si>
  <si>
    <t>×算出係数（※２）</t>
    <rPh sb="1" eb="3">
      <t>サンシュツ</t>
    </rPh>
    <rPh sb="3" eb="5">
      <t>ケイスウ</t>
    </rPh>
    <phoneticPr fontId="4"/>
  </si>
  <si>
    <t>４月</t>
    <rPh sb="1" eb="2">
      <t>ツキ</t>
    </rPh>
    <phoneticPr fontId="4"/>
  </si>
  <si>
    <t>５月</t>
    <rPh sb="1" eb="2">
      <t>ツキ</t>
    </rPh>
    <phoneticPr fontId="4"/>
  </si>
  <si>
    <t>６月</t>
    <rPh sb="1" eb="2">
      <t>ツキ</t>
    </rPh>
    <phoneticPr fontId="4"/>
  </si>
  <si>
    <t>７月</t>
    <rPh sb="1" eb="2">
      <t>ツキ</t>
    </rPh>
    <phoneticPr fontId="4"/>
  </si>
  <si>
    <t>８月</t>
    <rPh sb="1" eb="2">
      <t>ツキ</t>
    </rPh>
    <phoneticPr fontId="4"/>
  </si>
  <si>
    <t>９月</t>
    <rPh sb="1" eb="2">
      <t>ツキ</t>
    </rPh>
    <phoneticPr fontId="4"/>
  </si>
  <si>
    <t>10月</t>
    <rPh sb="2" eb="3">
      <t>ツキ</t>
    </rPh>
    <phoneticPr fontId="4"/>
  </si>
  <si>
    <t>11月</t>
    <rPh sb="2" eb="3">
      <t>ツキ</t>
    </rPh>
    <phoneticPr fontId="4"/>
  </si>
  <si>
    <t>12月</t>
    <rPh sb="2" eb="3">
      <t>ツキ</t>
    </rPh>
    <phoneticPr fontId="4"/>
  </si>
  <si>
    <t>１月</t>
    <rPh sb="1" eb="2">
      <t>ツキ</t>
    </rPh>
    <phoneticPr fontId="4"/>
  </si>
  <si>
    <t>２月</t>
    <rPh sb="1" eb="2">
      <t>ツキ</t>
    </rPh>
    <phoneticPr fontId="4"/>
  </si>
  <si>
    <t>３月</t>
    <rPh sb="1" eb="2">
      <t>ツキ</t>
    </rPh>
    <phoneticPr fontId="4"/>
  </si>
  <si>
    <t>※２　算出係数は，右表のとおり協定書の受入人数に応じて適用します。</t>
    <rPh sb="3" eb="5">
      <t>サンシュツ</t>
    </rPh>
    <rPh sb="5" eb="7">
      <t>ケイスウ</t>
    </rPh>
    <rPh sb="9" eb="10">
      <t>ミギ</t>
    </rPh>
    <rPh sb="10" eb="11">
      <t>ヒョウ</t>
    </rPh>
    <rPh sb="15" eb="18">
      <t>キョウテイショ</t>
    </rPh>
    <rPh sb="19" eb="21">
      <t>ウケイレ</t>
    </rPh>
    <rPh sb="21" eb="23">
      <t>ニンズウ</t>
    </rPh>
    <rPh sb="24" eb="25">
      <t>オウ</t>
    </rPh>
    <rPh sb="27" eb="29">
      <t>テキヨウ</t>
    </rPh>
    <phoneticPr fontId="4"/>
  </si>
  <si>
    <r>
      <t>　</t>
    </r>
    <r>
      <rPr>
        <u/>
        <sz val="14"/>
        <rFont val="HGPｺﾞｼｯｸM"/>
        <family val="3"/>
        <charset val="128"/>
      </rPr>
      <t>補助金（交付申請額）に充てることのできなかった経費</t>
    </r>
    <r>
      <rPr>
        <sz val="14"/>
        <rFont val="HGPｺﾞｼｯｸM"/>
        <family val="3"/>
        <charset val="128"/>
      </rPr>
      <t>です。</t>
    </r>
    <rPh sb="1" eb="3">
      <t>ホジョ</t>
    </rPh>
    <rPh sb="3" eb="4">
      <t>キン</t>
    </rPh>
    <rPh sb="5" eb="7">
      <t>コウフ</t>
    </rPh>
    <rPh sb="7" eb="9">
      <t>シンセイ</t>
    </rPh>
    <rPh sb="9" eb="10">
      <t>ガク</t>
    </rPh>
    <rPh sb="12" eb="13">
      <t>ア</t>
    </rPh>
    <rPh sb="24" eb="26">
      <t>ケイヒ</t>
    </rPh>
    <phoneticPr fontId="4"/>
  </si>
  <si>
    <r>
      <rPr>
        <b/>
        <u/>
        <sz val="14"/>
        <rFont val="HGPｺﾞｼｯｸM"/>
        <family val="3"/>
        <charset val="128"/>
      </rPr>
      <t>連携施設設定加算が対象外の場合</t>
    </r>
    <r>
      <rPr>
        <sz val="14"/>
        <rFont val="HGPｺﾞｼｯｸM"/>
        <family val="3"/>
        <charset val="128"/>
      </rPr>
      <t>は，記載の必要はございません。（認定こども園は</t>
    </r>
    <r>
      <rPr>
        <sz val="14"/>
        <rFont val="HGPｺﾞｼｯｸM"/>
        <family val="3"/>
        <charset val="128"/>
      </rPr>
      <t>連携施設設定加算は対象となりません。）</t>
    </r>
    <rPh sb="0" eb="2">
      <t>レンケイ</t>
    </rPh>
    <rPh sb="2" eb="4">
      <t>シセツ</t>
    </rPh>
    <rPh sb="4" eb="6">
      <t>セッテイ</t>
    </rPh>
    <rPh sb="6" eb="8">
      <t>カサン</t>
    </rPh>
    <rPh sb="9" eb="12">
      <t>タイショウガイ</t>
    </rPh>
    <rPh sb="13" eb="15">
      <t>バアイ</t>
    </rPh>
    <rPh sb="17" eb="19">
      <t>キサイ</t>
    </rPh>
    <rPh sb="20" eb="22">
      <t>ヒツヨウ</t>
    </rPh>
    <phoneticPr fontId="4"/>
  </si>
  <si>
    <t>（２）補助対象年度内に新たに締結又は解除した協定の有無</t>
    <rPh sb="3" eb="5">
      <t>ホジョ</t>
    </rPh>
    <rPh sb="5" eb="7">
      <t>タイショウ</t>
    </rPh>
    <rPh sb="7" eb="9">
      <t>ネンド</t>
    </rPh>
    <rPh sb="9" eb="10">
      <t>ナイ</t>
    </rPh>
    <rPh sb="11" eb="12">
      <t>アラ</t>
    </rPh>
    <rPh sb="14" eb="16">
      <t>テイケツ</t>
    </rPh>
    <rPh sb="16" eb="17">
      <t>マタ</t>
    </rPh>
    <rPh sb="18" eb="20">
      <t>カイジョ</t>
    </rPh>
    <rPh sb="22" eb="24">
      <t>キョウテイ</t>
    </rPh>
    <rPh sb="25" eb="27">
      <t>ウム</t>
    </rPh>
    <phoneticPr fontId="4"/>
  </si>
  <si>
    <t>締結・解除後の
受入れ人数合計</t>
    <rPh sb="0" eb="2">
      <t>テイケツ</t>
    </rPh>
    <rPh sb="3" eb="5">
      <t>カイジョ</t>
    </rPh>
    <rPh sb="5" eb="6">
      <t>ゴ</t>
    </rPh>
    <rPh sb="8" eb="10">
      <t>ウケイ</t>
    </rPh>
    <rPh sb="11" eb="13">
      <t>ニンズウ</t>
    </rPh>
    <rPh sb="13" eb="14">
      <t>ゴウ</t>
    </rPh>
    <rPh sb="14" eb="15">
      <t>ケイ</t>
    </rPh>
    <phoneticPr fontId="4"/>
  </si>
  <si>
    <r>
      <t xml:space="preserve">対象日数
</t>
    </r>
    <r>
      <rPr>
        <sz val="10"/>
        <rFont val="ＭＳ Ｐ明朝"/>
        <family val="1"/>
        <charset val="128"/>
      </rPr>
      <t>（11時間以上）</t>
    </r>
    <rPh sb="0" eb="2">
      <t>タイショウ</t>
    </rPh>
    <rPh sb="2" eb="4">
      <t>ニッスウ</t>
    </rPh>
    <rPh sb="8" eb="10">
      <t>ジカン</t>
    </rPh>
    <rPh sb="10" eb="12">
      <t>イジョウ</t>
    </rPh>
    <phoneticPr fontId="4"/>
  </si>
  <si>
    <r>
      <t xml:space="preserve">対象日数
</t>
    </r>
    <r>
      <rPr>
        <sz val="10"/>
        <rFont val="ＭＳ Ｐ明朝"/>
        <family val="1"/>
        <charset val="128"/>
      </rPr>
      <t>（12時間以上）</t>
    </r>
    <r>
      <rPr>
        <sz val="11"/>
        <color theme="1"/>
        <rFont val="ＭＳ Ｐゴシック"/>
        <family val="2"/>
        <charset val="128"/>
        <scheme val="minor"/>
      </rPr>
      <t/>
    </r>
    <rPh sb="0" eb="2">
      <t>タイショウ</t>
    </rPh>
    <rPh sb="2" eb="4">
      <t>ニッスウ</t>
    </rPh>
    <rPh sb="8" eb="10">
      <t>ジカン</t>
    </rPh>
    <rPh sb="10" eb="12">
      <t>イジョウ</t>
    </rPh>
    <phoneticPr fontId="4"/>
  </si>
  <si>
    <r>
      <t xml:space="preserve">対象日数
</t>
    </r>
    <r>
      <rPr>
        <sz val="10"/>
        <rFont val="ＭＳ Ｐ明朝"/>
        <family val="1"/>
        <charset val="128"/>
      </rPr>
      <t>（13時間以上）</t>
    </r>
    <r>
      <rPr>
        <sz val="11"/>
        <color theme="1"/>
        <rFont val="ＭＳ Ｐゴシック"/>
        <family val="2"/>
        <charset val="128"/>
        <scheme val="minor"/>
      </rPr>
      <t/>
    </r>
    <rPh sb="0" eb="2">
      <t>タイショウ</t>
    </rPh>
    <rPh sb="2" eb="4">
      <t>ニッスウ</t>
    </rPh>
    <rPh sb="8" eb="10">
      <t>ジカン</t>
    </rPh>
    <rPh sb="10" eb="12">
      <t>イジョウ</t>
    </rPh>
    <phoneticPr fontId="4"/>
  </si>
  <si>
    <t>補助単価</t>
    <phoneticPr fontId="4"/>
  </si>
  <si>
    <t>補助額</t>
    <phoneticPr fontId="4"/>
  </si>
  <si>
    <t>＝</t>
    <phoneticPr fontId="4"/>
  </si>
  <si>
    <t>＝</t>
    <phoneticPr fontId="4"/>
  </si>
  <si>
    <t>13時間以上
14時間未満</t>
    <rPh sb="2" eb="4">
      <t>ジカン</t>
    </rPh>
    <rPh sb="4" eb="6">
      <t>イジョウ</t>
    </rPh>
    <rPh sb="9" eb="11">
      <t>ジカン</t>
    </rPh>
    <rPh sb="11" eb="13">
      <t>ミマン</t>
    </rPh>
    <phoneticPr fontId="4"/>
  </si>
  <si>
    <t>＝</t>
    <phoneticPr fontId="4"/>
  </si>
  <si>
    <t>協定書の受入人数</t>
    <phoneticPr fontId="4"/>
  </si>
  <si>
    <t xml:space="preserve">   14時間以上実施した日数がある場合は，別途ご連絡ください。</t>
    <rPh sb="5" eb="7">
      <t>ジカン</t>
    </rPh>
    <rPh sb="7" eb="9">
      <t>イジョウ</t>
    </rPh>
    <rPh sb="9" eb="11">
      <t>ジッシ</t>
    </rPh>
    <rPh sb="13" eb="15">
      <t>ニッスウ</t>
    </rPh>
    <rPh sb="18" eb="20">
      <t>バアイ</t>
    </rPh>
    <rPh sb="22" eb="24">
      <t>ベット</t>
    </rPh>
    <rPh sb="25" eb="27">
      <t>レンラク</t>
    </rPh>
    <phoneticPr fontId="4"/>
  </si>
  <si>
    <t>11時間以上
12時間未満</t>
    <rPh sb="2" eb="4">
      <t>ジカン</t>
    </rPh>
    <rPh sb="4" eb="6">
      <t>イジョウ</t>
    </rPh>
    <rPh sb="9" eb="11">
      <t>ジカン</t>
    </rPh>
    <rPh sb="11" eb="13">
      <t>ミマン</t>
    </rPh>
    <phoneticPr fontId="4"/>
  </si>
  <si>
    <t>12時間以上
13時間未満</t>
    <rPh sb="2" eb="4">
      <t>ジカン</t>
    </rPh>
    <rPh sb="4" eb="6">
      <t>イジョウ</t>
    </rPh>
    <rPh sb="9" eb="11">
      <t>ジカン</t>
    </rPh>
    <rPh sb="11" eb="13">
      <t>ミマン</t>
    </rPh>
    <phoneticPr fontId="4"/>
  </si>
  <si>
    <r>
      <t>※３　連携施設設定加算の対象経費に充てることのできる経費は，</t>
    </r>
    <r>
      <rPr>
        <u/>
        <sz val="14"/>
        <rFont val="HGPｺﾞｼｯｸM"/>
        <family val="3"/>
        <charset val="128"/>
      </rPr>
      <t>「7　補助対象経費」の合計のうち，</t>
    </r>
    <rPh sb="3" eb="5">
      <t>レンケイ</t>
    </rPh>
    <rPh sb="5" eb="7">
      <t>シセツ</t>
    </rPh>
    <rPh sb="7" eb="9">
      <t>セッテイ</t>
    </rPh>
    <rPh sb="9" eb="11">
      <t>カサン</t>
    </rPh>
    <rPh sb="12" eb="14">
      <t>タイショウ</t>
    </rPh>
    <rPh sb="14" eb="16">
      <t>ケイヒ</t>
    </rPh>
    <rPh sb="17" eb="18">
      <t>ア</t>
    </rPh>
    <rPh sb="26" eb="28">
      <t>ケイヒ</t>
    </rPh>
    <rPh sb="33" eb="35">
      <t>ホジョ</t>
    </rPh>
    <rPh sb="35" eb="37">
      <t>タイショウ</t>
    </rPh>
    <rPh sb="37" eb="39">
      <t>ケイヒ</t>
    </rPh>
    <rPh sb="41" eb="43">
      <t>ゴウケイ</t>
    </rPh>
    <phoneticPr fontId="4"/>
  </si>
  <si>
    <t>令和</t>
    <rPh sb="0" eb="2">
      <t>レイワ</t>
    </rPh>
    <phoneticPr fontId="4"/>
  </si>
  <si>
    <t>←宮城県の「休業日預かり保育」の対象となる場合は，０日と記載してください。（下段に記載）</t>
    <phoneticPr fontId="4"/>
  </si>
  <si>
    <r>
      <t xml:space="preserve">←宮城県の「長期休業日預かり保育」の対象となる場合は，７月と８月の夏休み中の実施日数は除いて合計してください。（上段に記載）
</t>
    </r>
    <r>
      <rPr>
        <b/>
        <sz val="12"/>
        <rFont val="HGPｺﾞｼｯｸM"/>
        <family val="3"/>
        <charset val="128"/>
      </rPr>
      <t>※学校法人立以外の幼稚園等で，</t>
    </r>
    <r>
      <rPr>
        <b/>
        <u/>
        <sz val="12"/>
        <rFont val="HGPｺﾞｼｯｸM"/>
        <family val="3"/>
        <charset val="128"/>
      </rPr>
      <t>７月と８月の夏休み中の実施日数の合計が9日以上の場合は「8日」として合計</t>
    </r>
    <r>
      <rPr>
        <b/>
        <sz val="12"/>
        <rFont val="HGPｺﾞｼｯｸM"/>
        <family val="3"/>
        <charset val="128"/>
      </rPr>
      <t xml:space="preserve">してください。（10日の場合も8日として計算。）
</t>
    </r>
    <rPh sb="28" eb="29">
      <t>ガツ</t>
    </rPh>
    <rPh sb="31" eb="32">
      <t>ガツ</t>
    </rPh>
    <rPh sb="43" eb="44">
      <t>ノゾ</t>
    </rPh>
    <rPh sb="56" eb="58">
      <t>ジョウダン</t>
    </rPh>
    <rPh sb="59" eb="61">
      <t>キサイ</t>
    </rPh>
    <rPh sb="64" eb="66">
      <t>ガッコウ</t>
    </rPh>
    <rPh sb="66" eb="68">
      <t>ホウジン</t>
    </rPh>
    <rPh sb="68" eb="69">
      <t>リツ</t>
    </rPh>
    <rPh sb="69" eb="71">
      <t>イガイ</t>
    </rPh>
    <rPh sb="72" eb="75">
      <t>ヨウチエン</t>
    </rPh>
    <rPh sb="75" eb="76">
      <t>トウ</t>
    </rPh>
    <rPh sb="94" eb="96">
      <t>ゴウケイ</t>
    </rPh>
    <rPh sb="98" eb="99">
      <t>ニチ</t>
    </rPh>
    <rPh sb="99" eb="101">
      <t>イジョウ</t>
    </rPh>
    <rPh sb="102" eb="104">
      <t>バアイ</t>
    </rPh>
    <rPh sb="107" eb="108">
      <t>ニチ</t>
    </rPh>
    <rPh sb="112" eb="114">
      <t>ゴウケイ</t>
    </rPh>
    <rPh sb="124" eb="125">
      <t>ニチ</t>
    </rPh>
    <rPh sb="126" eb="128">
      <t>バアイ</t>
    </rPh>
    <rPh sb="130" eb="131">
      <t>ニチ</t>
    </rPh>
    <rPh sb="134" eb="136">
      <t>ケイサン</t>
    </rPh>
    <phoneticPr fontId="4"/>
  </si>
  <si>
    <t>　土曜日については，１１時間未満の場合であっても１１時間以上12時間未満の１日としてカウントしてください。</t>
    <rPh sb="1" eb="4">
      <t>ドヨウビ</t>
    </rPh>
    <rPh sb="12" eb="14">
      <t>ジカン</t>
    </rPh>
    <rPh sb="14" eb="16">
      <t>ミマン</t>
    </rPh>
    <rPh sb="17" eb="19">
      <t>バアイ</t>
    </rPh>
    <rPh sb="26" eb="28">
      <t>ジカン</t>
    </rPh>
    <rPh sb="28" eb="30">
      <t>イジョウ</t>
    </rPh>
    <rPh sb="32" eb="34">
      <t>ジカン</t>
    </rPh>
    <rPh sb="34" eb="36">
      <t>ミマン</t>
    </rPh>
    <rPh sb="38" eb="39">
      <t>ニチ</t>
    </rPh>
    <phoneticPr fontId="4"/>
  </si>
  <si>
    <t>※１　１１時間以上（教育時間等の設定をしている日においては教育時間等を含む）預かり保育を実施した日数をカウントし，記入してください。</t>
    <rPh sb="5" eb="7">
      <t>ジカン</t>
    </rPh>
    <rPh sb="7" eb="9">
      <t>イジョウ</t>
    </rPh>
    <rPh sb="14" eb="15">
      <t>トウ</t>
    </rPh>
    <rPh sb="33" eb="34">
      <t>トウ</t>
    </rPh>
    <rPh sb="38" eb="39">
      <t>アズ</t>
    </rPh>
    <rPh sb="41" eb="43">
      <t>ホイク</t>
    </rPh>
    <rPh sb="44" eb="46">
      <t>ジッシ</t>
    </rPh>
    <rPh sb="48" eb="50">
      <t>ニッスウ</t>
    </rPh>
    <rPh sb="57" eb="59">
      <t>キニュウ</t>
    </rPh>
    <phoneticPr fontId="4"/>
  </si>
  <si>
    <t>夏休み中以外
休業日預かり
実施日数</t>
    <phoneticPr fontId="4"/>
  </si>
  <si>
    <t>日</t>
    <rPh sb="0" eb="1">
      <t>ニチ</t>
    </rPh>
    <phoneticPr fontId="4"/>
  </si>
  <si>
    <t>３　保育状況（認定こども園のみ、２・３号認定児に係る情報を記入してください。）</t>
    <rPh sb="2" eb="4">
      <t>ホイク</t>
    </rPh>
    <rPh sb="4" eb="6">
      <t>ジョウキョウ</t>
    </rPh>
    <rPh sb="7" eb="9">
      <t>ニンテイ</t>
    </rPh>
    <rPh sb="12" eb="13">
      <t>エン</t>
    </rPh>
    <rPh sb="19" eb="20">
      <t>ゴウ</t>
    </rPh>
    <rPh sb="20" eb="22">
      <t>ニンテイ</t>
    </rPh>
    <rPh sb="22" eb="23">
      <t>ジ</t>
    </rPh>
    <rPh sb="24" eb="25">
      <t>カカ</t>
    </rPh>
    <rPh sb="26" eb="28">
      <t>ジョウホウ</t>
    </rPh>
    <rPh sb="29" eb="31">
      <t>キニュウ</t>
    </rPh>
    <phoneticPr fontId="4"/>
  </si>
  <si>
    <t>1月あたりの保育日数</t>
    <rPh sb="1" eb="2">
      <t>ツキ</t>
    </rPh>
    <rPh sb="6" eb="8">
      <t>ホイク</t>
    </rPh>
    <rPh sb="8" eb="10">
      <t>ニッスウ</t>
    </rPh>
    <phoneticPr fontId="4"/>
  </si>
  <si>
    <t>1月あたりの保育時間数（分）</t>
    <rPh sb="1" eb="2">
      <t>ツキ</t>
    </rPh>
    <rPh sb="6" eb="8">
      <t>ホイク</t>
    </rPh>
    <rPh sb="8" eb="11">
      <t>ジカンスウ</t>
    </rPh>
    <rPh sb="12" eb="13">
      <t>フン</t>
    </rPh>
    <phoneticPr fontId="4"/>
  </si>
  <si>
    <t>1日あたりの平均保育時間数(小数点第３位を四捨五入）</t>
    <rPh sb="1" eb="2">
      <t>ニチ</t>
    </rPh>
    <rPh sb="6" eb="8">
      <t>ヘイキン</t>
    </rPh>
    <rPh sb="8" eb="10">
      <t>ホイク</t>
    </rPh>
    <rPh sb="10" eb="12">
      <t>ジカン</t>
    </rPh>
    <rPh sb="12" eb="13">
      <t>スウ</t>
    </rPh>
    <rPh sb="14" eb="17">
      <t>ショウスウテン</t>
    </rPh>
    <rPh sb="17" eb="18">
      <t>ダイ</t>
    </rPh>
    <rPh sb="19" eb="20">
      <t>イ</t>
    </rPh>
    <rPh sb="21" eb="25">
      <t>シシャゴニュウ</t>
    </rPh>
    <phoneticPr fontId="4"/>
  </si>
  <si>
    <t>①平日</t>
    <rPh sb="1" eb="3">
      <t>ヘイジツ</t>
    </rPh>
    <phoneticPr fontId="4"/>
  </si>
  <si>
    <t>②土曜日</t>
    <rPh sb="1" eb="4">
      <t>ドヨウビ</t>
    </rPh>
    <phoneticPr fontId="4"/>
  </si>
  <si>
    <t>施設類型</t>
    <rPh sb="0" eb="2">
      <t>シセツ</t>
    </rPh>
    <rPh sb="2" eb="4">
      <t>ルイケイ</t>
    </rPh>
    <phoneticPr fontId="4"/>
  </si>
  <si>
    <t>一日当り保育時間</t>
    <rPh sb="4" eb="6">
      <t>ホイク</t>
    </rPh>
    <phoneticPr fontId="4"/>
  </si>
  <si>
    <t>年間保育日数</t>
    <rPh sb="2" eb="4">
      <t>ホイク</t>
    </rPh>
    <phoneticPr fontId="4"/>
  </si>
  <si>
    <t>年間保育時間</t>
    <rPh sb="2" eb="4">
      <t>ホイク</t>
    </rPh>
    <phoneticPr fontId="4"/>
  </si>
  <si>
    <t>2.3号認定児に係る
保育状況</t>
    <rPh sb="3" eb="4">
      <t>ゴウ</t>
    </rPh>
    <rPh sb="4" eb="6">
      <t>ニンテイ</t>
    </rPh>
    <rPh sb="6" eb="7">
      <t>ジ</t>
    </rPh>
    <rPh sb="8" eb="9">
      <t>カカ</t>
    </rPh>
    <rPh sb="11" eb="13">
      <t>ホイク</t>
    </rPh>
    <rPh sb="13" eb="15">
      <t>ジョウキョウ</t>
    </rPh>
    <phoneticPr fontId="4"/>
  </si>
  <si>
    <t>時間</t>
    <rPh sb="0" eb="2">
      <t>ジカン</t>
    </rPh>
    <phoneticPr fontId="4"/>
  </si>
  <si>
    <t>時間(ｃ)</t>
    <rPh sb="0" eb="2">
      <t>ジカン</t>
    </rPh>
    <phoneticPr fontId="4"/>
  </si>
  <si>
    <t>あん分率</t>
    <rPh sb="2" eb="3">
      <t>ブン</t>
    </rPh>
    <rPh sb="3" eb="4">
      <t>リツ</t>
    </rPh>
    <phoneticPr fontId="4"/>
  </si>
  <si>
    <t>１号年間教育時間(ｉ)＋１号預かり保育年間実施時間(ｆ)</t>
    <phoneticPr fontId="4"/>
  </si>
  <si>
    <t>２・３号年間保育時間（ｃ）＋１号年間教育時間(ｉ)＋１号預かり保育年間実施時間(ｆ)</t>
    <rPh sb="3" eb="4">
      <t>ゴウ</t>
    </rPh>
    <rPh sb="4" eb="6">
      <t>ネンカン</t>
    </rPh>
    <rPh sb="6" eb="8">
      <t>ホイク</t>
    </rPh>
    <rPh sb="8" eb="10">
      <t>ジカン</t>
    </rPh>
    <rPh sb="15" eb="16">
      <t>ゴウ</t>
    </rPh>
    <rPh sb="27" eb="28">
      <t>ゴウ</t>
    </rPh>
    <phoneticPr fontId="4"/>
  </si>
  <si>
    <t>＝</t>
  </si>
  <si>
    <t>=</t>
    <phoneticPr fontId="4"/>
  </si>
  <si>
    <t>(d)</t>
    <phoneticPr fontId="4"/>
  </si>
  <si>
    <t>１号認定児に係る経費算出のための按分率</t>
    <phoneticPr fontId="4"/>
  </si>
  <si>
    <r>
      <t>通常時の預かり保育担当者数</t>
    </r>
    <r>
      <rPr>
        <sz val="12"/>
        <rFont val="Century"/>
        <family val="1"/>
      </rPr>
      <t>(</t>
    </r>
    <r>
      <rPr>
        <sz val="12"/>
        <rFont val="HGPｺﾞｼｯｸM"/>
        <family val="3"/>
        <charset val="128"/>
      </rPr>
      <t>ｊ</t>
    </r>
    <r>
      <rPr>
        <sz val="12"/>
        <rFont val="Century"/>
        <family val="1"/>
      </rPr>
      <t>)</t>
    </r>
    <phoneticPr fontId="4"/>
  </si>
  <si>
    <r>
      <t>預かり保育に従事する兼任職員数</t>
    </r>
    <r>
      <rPr>
        <sz val="12"/>
        <rFont val="Century"/>
        <family val="1"/>
      </rPr>
      <t>(</t>
    </r>
    <r>
      <rPr>
        <sz val="12"/>
        <rFont val="HGPｺﾞｼｯｸM"/>
        <family val="3"/>
        <charset val="128"/>
      </rPr>
      <t>ｋ</t>
    </r>
    <r>
      <rPr>
        <sz val="12"/>
        <rFont val="Century"/>
        <family val="1"/>
      </rPr>
      <t>)</t>
    </r>
    <rPh sb="10" eb="12">
      <t>ケンニン</t>
    </rPh>
    <phoneticPr fontId="4"/>
  </si>
  <si>
    <t>11　預かり保育に係る経費あん分率の算定</t>
    <phoneticPr fontId="4"/>
  </si>
  <si>
    <r>
      <t>(</t>
    </r>
    <r>
      <rPr>
        <sz val="12"/>
        <rFont val="HGPｺﾞｼｯｸM"/>
        <family val="3"/>
        <charset val="128"/>
      </rPr>
      <t>１</t>
    </r>
    <r>
      <rPr>
        <sz val="12"/>
        <rFont val="Century"/>
        <family val="1"/>
      </rPr>
      <t>)</t>
    </r>
    <r>
      <rPr>
        <sz val="12"/>
        <rFont val="HGPｺﾞｼｯｸM"/>
        <family val="3"/>
        <charset val="128"/>
      </rPr>
      <t>　１号認定児に係る経費算出のための按分率（認定こども園のみ）</t>
    </r>
    <rPh sb="5" eb="6">
      <t>ゴウ</t>
    </rPh>
    <rPh sb="6" eb="8">
      <t>ニンテイ</t>
    </rPh>
    <rPh sb="8" eb="9">
      <t>ジ</t>
    </rPh>
    <rPh sb="10" eb="11">
      <t>カカ</t>
    </rPh>
    <rPh sb="12" eb="14">
      <t>ケイヒ</t>
    </rPh>
    <rPh sb="14" eb="16">
      <t>サンシュツ</t>
    </rPh>
    <rPh sb="20" eb="22">
      <t>アンブン</t>
    </rPh>
    <rPh sb="22" eb="23">
      <t>リツ</t>
    </rPh>
    <rPh sb="24" eb="26">
      <t>ニンテイ</t>
    </rPh>
    <rPh sb="29" eb="30">
      <t>エン</t>
    </rPh>
    <phoneticPr fontId="4"/>
  </si>
  <si>
    <r>
      <t>(</t>
    </r>
    <r>
      <rPr>
        <sz val="12"/>
        <rFont val="HGPｺﾞｼｯｸM"/>
        <family val="3"/>
        <charset val="128"/>
      </rPr>
      <t>ａ</t>
    </r>
    <r>
      <rPr>
        <sz val="12"/>
        <rFont val="Century"/>
        <family val="1"/>
      </rPr>
      <t>)</t>
    </r>
    <phoneticPr fontId="4"/>
  </si>
  <si>
    <r>
      <t>(</t>
    </r>
    <r>
      <rPr>
        <sz val="12"/>
        <rFont val="HGPｺﾞｼｯｸM"/>
        <family val="3"/>
        <charset val="128"/>
      </rPr>
      <t>ｂ</t>
    </r>
    <r>
      <rPr>
        <sz val="12"/>
        <rFont val="Century"/>
        <family val="1"/>
      </rPr>
      <t>)</t>
    </r>
    <phoneticPr fontId="4"/>
  </si>
  <si>
    <r>
      <rPr>
        <sz val="12"/>
        <rFont val="HGPｺﾞｼｯｸM"/>
        <family val="3"/>
        <charset val="128"/>
      </rPr>
      <t>（ａ）×（ｂ）</t>
    </r>
    <r>
      <rPr>
        <sz val="12"/>
        <color rgb="FFFF0000"/>
        <rFont val="Century"/>
        <family val="1"/>
      </rPr>
      <t/>
    </r>
    <phoneticPr fontId="4"/>
  </si>
  <si>
    <r>
      <t>(</t>
    </r>
    <r>
      <rPr>
        <sz val="12"/>
        <rFont val="ＭＳ Ｐ明朝"/>
        <family val="1"/>
        <charset val="128"/>
      </rPr>
      <t>ｅ</t>
    </r>
    <r>
      <rPr>
        <sz val="12"/>
        <rFont val="Century"/>
        <family val="1"/>
      </rPr>
      <t>)</t>
    </r>
    <phoneticPr fontId="4"/>
  </si>
  <si>
    <r>
      <t>(</t>
    </r>
    <r>
      <rPr>
        <sz val="12"/>
        <rFont val="HGPｺﾞｼｯｸM"/>
        <family val="3"/>
        <charset val="128"/>
      </rPr>
      <t>ｄ</t>
    </r>
    <r>
      <rPr>
        <sz val="12"/>
        <rFont val="Century"/>
        <family val="1"/>
      </rPr>
      <t>)×(</t>
    </r>
    <r>
      <rPr>
        <sz val="12"/>
        <rFont val="HGPｺﾞｼｯｸM"/>
        <family val="3"/>
        <charset val="128"/>
      </rPr>
      <t>ｅ</t>
    </r>
    <r>
      <rPr>
        <sz val="12"/>
        <rFont val="Century"/>
        <family val="1"/>
      </rPr>
      <t>)</t>
    </r>
    <phoneticPr fontId="4"/>
  </si>
  <si>
    <r>
      <t>時間</t>
    </r>
    <r>
      <rPr>
        <sz val="12"/>
        <rFont val="Century"/>
        <family val="1"/>
      </rPr>
      <t>(</t>
    </r>
    <r>
      <rPr>
        <sz val="12"/>
        <rFont val="HGPｺﾞｼｯｸM"/>
        <family val="3"/>
        <charset val="128"/>
      </rPr>
      <t>ｆ</t>
    </r>
    <r>
      <rPr>
        <sz val="12"/>
        <rFont val="Century"/>
        <family val="1"/>
      </rPr>
      <t>)</t>
    </r>
    <phoneticPr fontId="4"/>
  </si>
  <si>
    <r>
      <t>(</t>
    </r>
    <r>
      <rPr>
        <sz val="12"/>
        <rFont val="HGPｺﾞｼｯｸM"/>
        <family val="3"/>
        <charset val="128"/>
      </rPr>
      <t>ｇ</t>
    </r>
    <r>
      <rPr>
        <sz val="12"/>
        <rFont val="Century"/>
        <family val="1"/>
      </rPr>
      <t>)</t>
    </r>
    <phoneticPr fontId="4"/>
  </si>
  <si>
    <r>
      <t>(</t>
    </r>
    <r>
      <rPr>
        <sz val="12"/>
        <rFont val="HGPｺﾞｼｯｸM"/>
        <family val="3"/>
        <charset val="128"/>
      </rPr>
      <t>ｈ</t>
    </r>
    <r>
      <rPr>
        <sz val="12"/>
        <rFont val="Century"/>
        <family val="1"/>
      </rPr>
      <t>)</t>
    </r>
    <phoneticPr fontId="4"/>
  </si>
  <si>
    <r>
      <t>(</t>
    </r>
    <r>
      <rPr>
        <sz val="12"/>
        <rFont val="HGPｺﾞｼｯｸM"/>
        <family val="3"/>
        <charset val="128"/>
      </rPr>
      <t>ｇ</t>
    </r>
    <r>
      <rPr>
        <sz val="12"/>
        <rFont val="Century"/>
        <family val="1"/>
      </rPr>
      <t>)×(</t>
    </r>
    <r>
      <rPr>
        <sz val="12"/>
        <rFont val="HGPｺﾞｼｯｸM"/>
        <family val="3"/>
        <charset val="128"/>
      </rPr>
      <t>ｈ</t>
    </r>
    <r>
      <rPr>
        <sz val="12"/>
        <rFont val="Century"/>
        <family val="1"/>
      </rPr>
      <t>)</t>
    </r>
    <phoneticPr fontId="4"/>
  </si>
  <si>
    <r>
      <t>時間</t>
    </r>
    <r>
      <rPr>
        <sz val="12"/>
        <rFont val="Century"/>
        <family val="1"/>
      </rPr>
      <t>(</t>
    </r>
    <r>
      <rPr>
        <sz val="12"/>
        <rFont val="HGPｺﾞｼｯｸM"/>
        <family val="3"/>
        <charset val="128"/>
      </rPr>
      <t>ｉ</t>
    </r>
    <r>
      <rPr>
        <sz val="12"/>
        <rFont val="Century"/>
        <family val="1"/>
      </rPr>
      <t>)</t>
    </r>
    <phoneticPr fontId="4"/>
  </si>
  <si>
    <r>
      <t>名</t>
    </r>
    <r>
      <rPr>
        <sz val="12"/>
        <rFont val="Century"/>
        <family val="1"/>
      </rPr>
      <t>(</t>
    </r>
    <r>
      <rPr>
        <sz val="12"/>
        <rFont val="HGPｺﾞｼｯｸM"/>
        <family val="3"/>
        <charset val="128"/>
      </rPr>
      <t>ｊ</t>
    </r>
    <r>
      <rPr>
        <sz val="12"/>
        <rFont val="Century"/>
        <family val="1"/>
      </rPr>
      <t>)</t>
    </r>
    <phoneticPr fontId="4"/>
  </si>
  <si>
    <r>
      <t>名</t>
    </r>
    <r>
      <rPr>
        <sz val="12"/>
        <rFont val="Century"/>
        <family val="1"/>
      </rPr>
      <t>(</t>
    </r>
    <r>
      <rPr>
        <sz val="12"/>
        <rFont val="HGPｺﾞｼｯｸM"/>
        <family val="3"/>
        <charset val="128"/>
      </rPr>
      <t>ｋ</t>
    </r>
    <r>
      <rPr>
        <sz val="12"/>
        <rFont val="Century"/>
        <family val="1"/>
      </rPr>
      <t>)</t>
    </r>
    <phoneticPr fontId="4"/>
  </si>
  <si>
    <t>預かり保育年間実施時間(f)</t>
    <phoneticPr fontId="4"/>
  </si>
  <si>
    <t>預かり保育年間実施時間(f)＋年間教育時間(i)</t>
    <phoneticPr fontId="4"/>
  </si>
  <si>
    <r>
      <t>(</t>
    </r>
    <r>
      <rPr>
        <sz val="12"/>
        <rFont val="HGPｺﾞｼｯｸM"/>
        <family val="3"/>
        <charset val="128"/>
      </rPr>
      <t>１</t>
    </r>
    <r>
      <rPr>
        <sz val="12"/>
        <rFont val="Century"/>
        <family val="1"/>
      </rPr>
      <t>)</t>
    </r>
    <r>
      <rPr>
        <sz val="12"/>
        <rFont val="HGPｺﾞｼｯｸM"/>
        <family val="3"/>
        <charset val="128"/>
      </rPr>
      <t>保育日数</t>
    </r>
    <rPh sb="3" eb="5">
      <t>ホイク</t>
    </rPh>
    <rPh sb="5" eb="7">
      <t>ニッスウ</t>
    </rPh>
    <phoneticPr fontId="4"/>
  </si>
  <si>
    <r>
      <t>(</t>
    </r>
    <r>
      <rPr>
        <sz val="12"/>
        <rFont val="HGPｺﾞｼｯｸM"/>
        <family val="3"/>
        <charset val="128"/>
      </rPr>
      <t>２</t>
    </r>
    <r>
      <rPr>
        <sz val="12"/>
        <rFont val="Century"/>
        <family val="1"/>
      </rPr>
      <t>)</t>
    </r>
    <r>
      <rPr>
        <sz val="12"/>
        <rFont val="HGPｺﾞｼｯｸM"/>
        <family val="3"/>
        <charset val="128"/>
      </rPr>
      <t>保育</t>
    </r>
    <r>
      <rPr>
        <sz val="12"/>
        <rFont val="Century"/>
        <family val="1"/>
      </rPr>
      <t>(</t>
    </r>
    <r>
      <rPr>
        <sz val="12"/>
        <rFont val="HGPｺﾞｼｯｸM"/>
        <family val="3"/>
        <charset val="128"/>
      </rPr>
      <t>標準</t>
    </r>
    <r>
      <rPr>
        <sz val="12"/>
        <rFont val="Century"/>
        <family val="1"/>
      </rPr>
      <t>)</t>
    </r>
    <r>
      <rPr>
        <sz val="12"/>
        <rFont val="HGPｺﾞｼｯｸM"/>
        <family val="3"/>
        <charset val="128"/>
      </rPr>
      <t>時間</t>
    </r>
    <rPh sb="3" eb="5">
      <t>ホイク</t>
    </rPh>
    <rPh sb="6" eb="8">
      <t>ヒョウジュン</t>
    </rPh>
    <rPh sb="9" eb="11">
      <t>ジカン</t>
    </rPh>
    <phoneticPr fontId="4"/>
  </si>
  <si>
    <t>４　預かり保育担当者</t>
    <phoneticPr fontId="4"/>
  </si>
  <si>
    <t>５　預かり保育に関する宮城県の補助事業についての状況</t>
    <phoneticPr fontId="4"/>
  </si>
  <si>
    <t>４　預かり保育担当者（続き）</t>
    <rPh sb="11" eb="12">
      <t>ツヅ</t>
    </rPh>
    <phoneticPr fontId="4"/>
  </si>
  <si>
    <r>
      <t>６　預かり保育の対象となった園児数</t>
    </r>
    <r>
      <rPr>
        <b/>
        <sz val="14"/>
        <rFont val="Century"/>
        <family val="1"/>
      </rPr>
      <t xml:space="preserve"> </t>
    </r>
    <r>
      <rPr>
        <b/>
        <sz val="14"/>
        <rFont val="HGPｺﾞｼｯｸM"/>
        <family val="3"/>
        <charset val="128"/>
      </rPr>
      <t>及び</t>
    </r>
    <r>
      <rPr>
        <b/>
        <sz val="14"/>
        <rFont val="Century"/>
        <family val="1"/>
      </rPr>
      <t xml:space="preserve"> </t>
    </r>
    <r>
      <rPr>
        <b/>
        <sz val="14"/>
        <rFont val="HGPｺﾞｼｯｸM"/>
        <family val="3"/>
        <charset val="128"/>
      </rPr>
      <t>預かり保育の実施日数</t>
    </r>
    <phoneticPr fontId="4"/>
  </si>
  <si>
    <t>７　預かり保育推進事業補助金の交付上限額</t>
    <phoneticPr fontId="4"/>
  </si>
  <si>
    <t>８　補助対象経費</t>
    <phoneticPr fontId="4"/>
  </si>
  <si>
    <t>９　連携施設設定加算の補助額</t>
    <rPh sb="2" eb="4">
      <t>レンケイ</t>
    </rPh>
    <rPh sb="4" eb="6">
      <t>シセツ</t>
    </rPh>
    <rPh sb="6" eb="8">
      <t>セッテイ</t>
    </rPh>
    <rPh sb="8" eb="10">
      <t>カサン</t>
    </rPh>
    <rPh sb="11" eb="13">
      <t>ホジョ</t>
    </rPh>
    <rPh sb="13" eb="14">
      <t>ガク</t>
    </rPh>
    <phoneticPr fontId="4"/>
  </si>
  <si>
    <t>10　対象経費内訳書</t>
    <phoneticPr fontId="4"/>
  </si>
  <si>
    <r>
      <t>(</t>
    </r>
    <r>
      <rPr>
        <sz val="12"/>
        <rFont val="HGPｺﾞｼｯｸM"/>
        <family val="3"/>
        <charset val="128"/>
      </rPr>
      <t>２</t>
    </r>
    <r>
      <rPr>
        <sz val="12"/>
        <rFont val="Century"/>
        <family val="1"/>
      </rPr>
      <t>)</t>
    </r>
    <r>
      <rPr>
        <sz val="12"/>
        <rFont val="HGPｺﾞｼｯｸM"/>
        <family val="3"/>
        <charset val="128"/>
      </rPr>
      <t>　年間預かり保育実施時間</t>
    </r>
    <phoneticPr fontId="4"/>
  </si>
  <si>
    <r>
      <t>(</t>
    </r>
    <r>
      <rPr>
        <sz val="12"/>
        <rFont val="HGPｺﾞｼｯｸM"/>
        <family val="3"/>
        <charset val="128"/>
      </rPr>
      <t>３</t>
    </r>
    <r>
      <rPr>
        <sz val="12"/>
        <rFont val="Century"/>
        <family val="1"/>
      </rPr>
      <t>)</t>
    </r>
    <r>
      <rPr>
        <sz val="12"/>
        <rFont val="HGPｺﾞｼｯｸM"/>
        <family val="3"/>
        <charset val="128"/>
      </rPr>
      <t>　年間教育時間</t>
    </r>
    <rPh sb="6" eb="8">
      <t>キョウイク</t>
    </rPh>
    <phoneticPr fontId="4"/>
  </si>
  <si>
    <r>
      <t>(</t>
    </r>
    <r>
      <rPr>
        <sz val="12"/>
        <rFont val="HGPｺﾞｼｯｸM"/>
        <family val="3"/>
        <charset val="128"/>
      </rPr>
      <t>４</t>
    </r>
    <r>
      <rPr>
        <sz val="12"/>
        <rFont val="Century"/>
        <family val="1"/>
      </rPr>
      <t>)</t>
    </r>
    <r>
      <rPr>
        <sz val="12"/>
        <rFont val="HGPｺﾞｼｯｸM"/>
        <family val="3"/>
        <charset val="128"/>
      </rPr>
      <t>　預かり保育担当者数</t>
    </r>
    <phoneticPr fontId="4"/>
  </si>
  <si>
    <r>
      <t>(</t>
    </r>
    <r>
      <rPr>
        <sz val="12"/>
        <rFont val="HGPｺﾞｼｯｸM"/>
        <family val="3"/>
        <charset val="128"/>
      </rPr>
      <t>５</t>
    </r>
    <r>
      <rPr>
        <sz val="12"/>
        <rFont val="Century"/>
        <family val="1"/>
      </rPr>
      <t>)</t>
    </r>
    <r>
      <rPr>
        <sz val="12"/>
        <rFont val="HGPｺﾞｼｯｸM"/>
        <family val="3"/>
        <charset val="128"/>
      </rPr>
      <t>　物件費あん分率の算定</t>
    </r>
    <phoneticPr fontId="4"/>
  </si>
  <si>
    <r>
      <t>(</t>
    </r>
    <r>
      <rPr>
        <sz val="12"/>
        <rFont val="HGPｺﾞｼｯｸM"/>
        <family val="3"/>
        <charset val="128"/>
      </rPr>
      <t>６</t>
    </r>
    <r>
      <rPr>
        <sz val="12"/>
        <rFont val="Century"/>
        <family val="1"/>
      </rPr>
      <t>)</t>
    </r>
    <r>
      <rPr>
        <sz val="12"/>
        <rFont val="HGPｺﾞｼｯｸM"/>
        <family val="3"/>
        <charset val="128"/>
      </rPr>
      <t>　人件費等あん分率の算定</t>
    </r>
    <phoneticPr fontId="4"/>
  </si>
  <si>
    <t>上記以外</t>
    <rPh sb="0" eb="2">
      <t>ジョウキ</t>
    </rPh>
    <rPh sb="2" eb="4">
      <t>イガイ</t>
    </rPh>
    <phoneticPr fontId="4"/>
  </si>
  <si>
    <t>学校法人立以外の幼稚園（個人立など）又は幼保連携型認定こども園</t>
    <rPh sb="0" eb="2">
      <t>ガッコウ</t>
    </rPh>
    <rPh sb="2" eb="4">
      <t>ホウジン</t>
    </rPh>
    <rPh sb="4" eb="5">
      <t>リツ</t>
    </rPh>
    <rPh sb="5" eb="7">
      <t>イガイ</t>
    </rPh>
    <rPh sb="8" eb="11">
      <t>ヨウチエン</t>
    </rPh>
    <rPh sb="12" eb="14">
      <t>コジン</t>
    </rPh>
    <rPh sb="14" eb="15">
      <t>リツ</t>
    </rPh>
    <rPh sb="18" eb="19">
      <t>マタ</t>
    </rPh>
    <rPh sb="20" eb="21">
      <t>ヨウ</t>
    </rPh>
    <rPh sb="21" eb="22">
      <t>ホ</t>
    </rPh>
    <rPh sb="22" eb="25">
      <t>レンケイガタ</t>
    </rPh>
    <rPh sb="25" eb="27">
      <t>ニンテイ</t>
    </rPh>
    <rPh sb="30" eb="31">
      <t>エン</t>
    </rPh>
    <phoneticPr fontId="4"/>
  </si>
  <si>
    <t>年度　仙台市預かり保育推進事業実績報告書</t>
    <rPh sb="15" eb="17">
      <t>ジッセキ</t>
    </rPh>
    <phoneticPr fontId="4"/>
  </si>
  <si>
    <t>担当者名</t>
    <rPh sb="0" eb="4">
      <t>タントウシャメイ</t>
    </rPh>
    <phoneticPr fontId="4"/>
  </si>
  <si>
    <t>連絡先</t>
    <rPh sb="0" eb="3">
      <t>レンラクサキ</t>
    </rPh>
    <phoneticPr fontId="4"/>
  </si>
  <si>
    <t>印</t>
  </si>
  <si>
    <t>令和</t>
    <rPh sb="0" eb="2">
      <t>レイワ</t>
    </rPh>
    <phoneticPr fontId="63"/>
  </si>
  <si>
    <t>年</t>
    <rPh sb="0" eb="1">
      <t>ネン</t>
    </rPh>
    <phoneticPr fontId="63"/>
  </si>
  <si>
    <t>月</t>
    <rPh sb="0" eb="1">
      <t>ツキ</t>
    </rPh>
    <phoneticPr fontId="63"/>
  </si>
  <si>
    <t>日</t>
    <rPh sb="0" eb="1">
      <t>ニチ</t>
    </rPh>
    <phoneticPr fontId="63"/>
  </si>
  <si>
    <t>（あて先） 仙 台 市 長　</t>
  </si>
  <si>
    <t>（施設類型：</t>
    <phoneticPr fontId="69"/>
  </si>
  <si>
    <t>）</t>
    <phoneticPr fontId="4"/>
  </si>
  <si>
    <t>（施 設 名：</t>
    <rPh sb="1" eb="2">
      <t>シ</t>
    </rPh>
    <rPh sb="3" eb="4">
      <t>セツ</t>
    </rPh>
    <rPh sb="5" eb="6">
      <t>メイ</t>
    </rPh>
    <phoneticPr fontId="4"/>
  </si>
  <si>
    <t>設置者　所在地又は住所　</t>
    <rPh sb="4" eb="7">
      <t>ショザイチ</t>
    </rPh>
    <rPh sb="7" eb="8">
      <t>マタ</t>
    </rPh>
    <rPh sb="9" eb="11">
      <t>ジュウショ</t>
    </rPh>
    <phoneticPr fontId="4"/>
  </si>
  <si>
    <t>法人名　</t>
    <rPh sb="0" eb="2">
      <t>ホウジン</t>
    </rPh>
    <rPh sb="2" eb="3">
      <t>メイ</t>
    </rPh>
    <phoneticPr fontId="63"/>
  </si>
  <si>
    <t>設置者氏名　</t>
    <rPh sb="0" eb="3">
      <t>セッチシャ</t>
    </rPh>
    <rPh sb="3" eb="5">
      <t>シメイ</t>
    </rPh>
    <phoneticPr fontId="4"/>
  </si>
  <si>
    <t>印</t>
    <rPh sb="0" eb="1">
      <t>イン</t>
    </rPh>
    <phoneticPr fontId="4"/>
  </si>
  <si>
    <t>年度　仙台市預かり保育推進事業補助金交付申請書</t>
    <rPh sb="0" eb="2">
      <t>ネンド</t>
    </rPh>
    <rPh sb="3" eb="6">
      <t>センダイシ</t>
    </rPh>
    <rPh sb="6" eb="7">
      <t>アズ</t>
    </rPh>
    <rPh sb="9" eb="11">
      <t>ホイク</t>
    </rPh>
    <rPh sb="11" eb="13">
      <t>スイシン</t>
    </rPh>
    <rPh sb="13" eb="15">
      <t>ジギョウ</t>
    </rPh>
    <rPh sb="15" eb="18">
      <t>ホジョキン</t>
    </rPh>
    <rPh sb="18" eb="20">
      <t>コウフ</t>
    </rPh>
    <rPh sb="20" eb="22">
      <t>シンセイ</t>
    </rPh>
    <rPh sb="22" eb="23">
      <t>ショ</t>
    </rPh>
    <phoneticPr fontId="63"/>
  </si>
  <si>
    <t xml:space="preserve">様式第８号  （第11条関係）                            　　　　　　　　　　　　　  </t>
    <rPh sb="8" eb="9">
      <t>ダイ</t>
    </rPh>
    <rPh sb="11" eb="12">
      <t>ジョウ</t>
    </rPh>
    <rPh sb="12" eb="14">
      <t>カンケイ</t>
    </rPh>
    <phoneticPr fontId="63"/>
  </si>
  <si>
    <t>号で交付対象決定されまし</t>
    <rPh sb="0" eb="1">
      <t>ゴウ</t>
    </rPh>
    <rPh sb="2" eb="4">
      <t>コウフ</t>
    </rPh>
    <rPh sb="4" eb="6">
      <t>タイショウ</t>
    </rPh>
    <rPh sb="6" eb="8">
      <t>ケッテイ</t>
    </rPh>
    <phoneticPr fontId="4"/>
  </si>
  <si>
    <t>た標記補助金に係る補助事業を，別紙仙台市幼稚園預かり保育推進事業実績報告書のとおり実施したので，仙台市預かり保育推進事業補助金交付要綱第11条第１項の規定に基づき，下記のとおり申請します。</t>
    <rPh sb="32" eb="34">
      <t>ジッセキ</t>
    </rPh>
    <phoneticPr fontId="63"/>
  </si>
  <si>
    <t>補助金交付申請額</t>
    <rPh sb="0" eb="3">
      <t>ホジョキン</t>
    </rPh>
    <rPh sb="3" eb="5">
      <t>コウフ</t>
    </rPh>
    <rPh sb="5" eb="7">
      <t>シンセイ</t>
    </rPh>
    <rPh sb="7" eb="8">
      <t>ガク</t>
    </rPh>
    <phoneticPr fontId="4"/>
  </si>
  <si>
    <t>金</t>
    <rPh sb="0" eb="1">
      <t>キン</t>
    </rPh>
    <phoneticPr fontId="4"/>
  </si>
  <si>
    <t>最初に，</t>
    <rPh sb="0" eb="2">
      <t>サイショ</t>
    </rPh>
    <phoneticPr fontId="4"/>
  </si>
  <si>
    <t>（１）</t>
    <phoneticPr fontId="4"/>
  </si>
  <si>
    <t>下の施設コード一覧を基に，貴園の施設コードを入力してください。</t>
    <rPh sb="0" eb="1">
      <t>シタ</t>
    </rPh>
    <rPh sb="2" eb="4">
      <t>シセツ</t>
    </rPh>
    <rPh sb="7" eb="9">
      <t>イチラン</t>
    </rPh>
    <rPh sb="10" eb="11">
      <t>モト</t>
    </rPh>
    <rPh sb="13" eb="14">
      <t>キ</t>
    </rPh>
    <rPh sb="14" eb="15">
      <t>エン</t>
    </rPh>
    <rPh sb="16" eb="18">
      <t>シセツ</t>
    </rPh>
    <rPh sb="22" eb="24">
      <t>ニュウリョク</t>
    </rPh>
    <phoneticPr fontId="4"/>
  </si>
  <si>
    <t>（２）</t>
    <phoneticPr fontId="4"/>
  </si>
  <si>
    <t>申請年度を入力してください。</t>
    <rPh sb="0" eb="2">
      <t>シンセイ</t>
    </rPh>
    <rPh sb="2" eb="4">
      <t>ネンド</t>
    </rPh>
    <rPh sb="5" eb="7">
      <t>ニュウリョク</t>
    </rPh>
    <phoneticPr fontId="4"/>
  </si>
  <si>
    <r>
      <t>これによって，自動的に施設名や年度が交付対象申請書に入力されます</t>
    </r>
    <r>
      <rPr>
        <u/>
        <sz val="12"/>
        <rFont val="HGSｺﾞｼｯｸM"/>
        <family val="3"/>
        <charset val="128"/>
      </rPr>
      <t>（法人代表者名は自動で表示されませんので直接入力してください）</t>
    </r>
    <r>
      <rPr>
        <sz val="12"/>
        <rFont val="HGSｺﾞｼｯｸM"/>
        <family val="3"/>
        <charset val="128"/>
      </rPr>
      <t>。様式第１号に自動入力されている法人の情報等が正しいかどうかを確認してください。
入力された情報が異なる場合は直接入力してください。</t>
    </r>
    <rPh sb="7" eb="10">
      <t>ジドウテキ</t>
    </rPh>
    <rPh sb="11" eb="13">
      <t>シセツ</t>
    </rPh>
    <rPh sb="13" eb="14">
      <t>メイ</t>
    </rPh>
    <rPh sb="15" eb="17">
      <t>ネンド</t>
    </rPh>
    <rPh sb="18" eb="20">
      <t>コウフ</t>
    </rPh>
    <rPh sb="20" eb="22">
      <t>タイショウ</t>
    </rPh>
    <rPh sb="22" eb="25">
      <t>シンセイショ</t>
    </rPh>
    <rPh sb="26" eb="28">
      <t>ニュウリョク</t>
    </rPh>
    <rPh sb="33" eb="35">
      <t>ホウジン</t>
    </rPh>
    <rPh sb="35" eb="38">
      <t>ダイヒョウシャ</t>
    </rPh>
    <rPh sb="38" eb="39">
      <t>メイ</t>
    </rPh>
    <rPh sb="40" eb="42">
      <t>ジドウデヒ</t>
    </rPh>
    <rPh sb="43" eb="56">
      <t>チョクセツニュウリョク</t>
    </rPh>
    <rPh sb="84" eb="85">
      <t>トウ</t>
    </rPh>
    <rPh sb="104" eb="106">
      <t>ニュウリョク</t>
    </rPh>
    <rPh sb="109" eb="111">
      <t>ジョウホウ</t>
    </rPh>
    <rPh sb="112" eb="113">
      <t>コト</t>
    </rPh>
    <rPh sb="115" eb="117">
      <t>バアイ</t>
    </rPh>
    <rPh sb="118" eb="120">
      <t>チョクセツ</t>
    </rPh>
    <rPh sb="120" eb="122">
      <t>ニュウリョク</t>
    </rPh>
    <phoneticPr fontId="4"/>
  </si>
  <si>
    <t>（３）</t>
    <phoneticPr fontId="4"/>
  </si>
  <si>
    <t>（４）</t>
    <phoneticPr fontId="4"/>
  </si>
  <si>
    <t>幼稚園（従来制度）</t>
    <rPh sb="0" eb="3">
      <t>ヨウチエン</t>
    </rPh>
    <rPh sb="4" eb="6">
      <t>ジュウライ</t>
    </rPh>
    <rPh sb="6" eb="8">
      <t>セイド</t>
    </rPh>
    <phoneticPr fontId="69"/>
  </si>
  <si>
    <t>幼稚園（新制度）</t>
    <rPh sb="0" eb="3">
      <t>ヨウチエン</t>
    </rPh>
    <rPh sb="4" eb="7">
      <t>シンセイド</t>
    </rPh>
    <phoneticPr fontId="69"/>
  </si>
  <si>
    <t>愛子幼稚園</t>
  </si>
  <si>
    <t>あらまき幼稚園</t>
  </si>
  <si>
    <t>大沢幼稚園</t>
  </si>
  <si>
    <t>おたまや幼稚園</t>
  </si>
  <si>
    <t>音の光幼稚園</t>
  </si>
  <si>
    <t>お人形社幼稚園</t>
  </si>
  <si>
    <t>聖ドミニコ学院幼稚園</t>
  </si>
  <si>
    <t>聖ドミニコ学院北仙台幼稚園</t>
  </si>
  <si>
    <t>双葉幼稚園</t>
  </si>
  <si>
    <t>緑ヶ丘第二幼稚園</t>
    <rPh sb="0" eb="3">
      <t>ミドリガオカ</t>
    </rPh>
    <rPh sb="3" eb="5">
      <t>ダイニ</t>
    </rPh>
    <rPh sb="5" eb="8">
      <t>ヨウチエン</t>
    </rPh>
    <phoneticPr fontId="4"/>
  </si>
  <si>
    <t>ふたばバンビ幼稚園</t>
  </si>
  <si>
    <t>わかくさ幼稚園</t>
  </si>
  <si>
    <t>東二番丁幼稚園</t>
    <rPh sb="0" eb="1">
      <t>ヒガシ</t>
    </rPh>
    <rPh sb="1" eb="2">
      <t>ニ</t>
    </rPh>
    <rPh sb="2" eb="3">
      <t>バン</t>
    </rPh>
    <rPh sb="3" eb="4">
      <t>チョウ</t>
    </rPh>
    <rPh sb="4" eb="7">
      <t>ヨウチエン</t>
    </rPh>
    <phoneticPr fontId="4"/>
  </si>
  <si>
    <t>あけぼの幼稚園</t>
    <rPh sb="4" eb="7">
      <t>ヨウチエン</t>
    </rPh>
    <phoneticPr fontId="4"/>
  </si>
  <si>
    <t>お人形社第二幼稚園</t>
  </si>
  <si>
    <t>さいわい幼稚園</t>
    <rPh sb="4" eb="7">
      <t>ヨウチエン</t>
    </rPh>
    <phoneticPr fontId="4"/>
  </si>
  <si>
    <t>清水幼稚園</t>
  </si>
  <si>
    <t>志波幼稚園</t>
  </si>
  <si>
    <t>鶴ケ谷幼稚園</t>
    <rPh sb="0" eb="3">
      <t>ツルガヤ</t>
    </rPh>
    <rPh sb="3" eb="6">
      <t>ヨウチエン</t>
    </rPh>
    <phoneticPr fontId="4"/>
  </si>
  <si>
    <t>東岡幼稚園</t>
  </si>
  <si>
    <t>なかの幼稚園</t>
  </si>
  <si>
    <t>ナザレト幼稚園</t>
  </si>
  <si>
    <t>ふくだまち幼稚園</t>
  </si>
  <si>
    <t>みやぎ幼稚園</t>
    <rPh sb="3" eb="6">
      <t>ヨウチエン</t>
    </rPh>
    <phoneticPr fontId="4"/>
  </si>
  <si>
    <t>聖和幼稚園</t>
  </si>
  <si>
    <t>ドリーム幼稚園</t>
    <rPh sb="4" eb="7">
      <t>ヨウチエン</t>
    </rPh>
    <phoneticPr fontId="4"/>
  </si>
  <si>
    <t>六郷幼稚園</t>
    <rPh sb="0" eb="2">
      <t>ロクゴウ</t>
    </rPh>
    <rPh sb="2" eb="5">
      <t>ヨウチエン</t>
    </rPh>
    <phoneticPr fontId="4"/>
  </si>
  <si>
    <t>大野田幼稚園</t>
    <rPh sb="0" eb="2">
      <t>オオノ</t>
    </rPh>
    <rPh sb="2" eb="3">
      <t>タ</t>
    </rPh>
    <rPh sb="3" eb="6">
      <t>ヨウチエン</t>
    </rPh>
    <phoneticPr fontId="4"/>
  </si>
  <si>
    <t>光塩幼稚園</t>
  </si>
  <si>
    <t>しげる幼稚園</t>
  </si>
  <si>
    <t>すがわら幼稚園</t>
  </si>
  <si>
    <t>富沢幼稚園</t>
    <rPh sb="0" eb="2">
      <t>トミザワ</t>
    </rPh>
    <rPh sb="2" eb="5">
      <t>ヨウチエン</t>
    </rPh>
    <phoneticPr fontId="4"/>
  </si>
  <si>
    <t>西多賀幼稚園</t>
  </si>
  <si>
    <t>ひろせ幼稚園</t>
  </si>
  <si>
    <t>袋原幼稚園</t>
  </si>
  <si>
    <t>東北生活文化大学短期大学部附属ますみ幼稚園</t>
    <rPh sb="0" eb="2">
      <t>トウホク</t>
    </rPh>
    <rPh sb="2" eb="4">
      <t>セイカツ</t>
    </rPh>
    <rPh sb="4" eb="6">
      <t>ブンカ</t>
    </rPh>
    <rPh sb="6" eb="8">
      <t>ダイガク</t>
    </rPh>
    <rPh sb="8" eb="10">
      <t>タンキ</t>
    </rPh>
    <rPh sb="10" eb="12">
      <t>ダイガク</t>
    </rPh>
    <rPh sb="12" eb="13">
      <t>ブ</t>
    </rPh>
    <rPh sb="13" eb="15">
      <t>フゾク</t>
    </rPh>
    <phoneticPr fontId="4"/>
  </si>
  <si>
    <t>茂庭幼稚園</t>
  </si>
  <si>
    <t>やまびこ幼稚園</t>
  </si>
  <si>
    <t>ふたばエンゼル幼稚園</t>
  </si>
  <si>
    <t>こどもの国幼稚園</t>
  </si>
  <si>
    <t>将監幼稚園</t>
  </si>
  <si>
    <t>第二向陽台幼稚園</t>
  </si>
  <si>
    <t>明泉高森幼稚園</t>
    <rPh sb="2" eb="4">
      <t>タカモリ</t>
    </rPh>
    <phoneticPr fontId="4"/>
  </si>
  <si>
    <t>ふたばハイジ幼稚園</t>
  </si>
  <si>
    <t>明泉丸山幼稚園</t>
    <rPh sb="2" eb="4">
      <t>マルヤマ</t>
    </rPh>
    <phoneticPr fontId="4"/>
  </si>
  <si>
    <t>めるへんの森幼稚園</t>
    <rPh sb="5" eb="6">
      <t>モリ</t>
    </rPh>
    <rPh sb="6" eb="9">
      <t>ヨウチエン</t>
    </rPh>
    <phoneticPr fontId="4"/>
  </si>
  <si>
    <t>仙台白百合学園幼稚園</t>
  </si>
  <si>
    <t>認定こども園</t>
    <rPh sb="0" eb="2">
      <t>ニンテイ</t>
    </rPh>
    <rPh sb="5" eb="6">
      <t>エン</t>
    </rPh>
    <phoneticPr fontId="69"/>
  </si>
  <si>
    <t>【仙台市預かり保育推進事業補助金】交付申請書及び実績報告書作成の手引き</t>
    <rPh sb="1" eb="4">
      <t>センダイシ</t>
    </rPh>
    <rPh sb="4" eb="5">
      <t>アズ</t>
    </rPh>
    <rPh sb="7" eb="9">
      <t>ホイク</t>
    </rPh>
    <rPh sb="9" eb="11">
      <t>スイシン</t>
    </rPh>
    <rPh sb="11" eb="13">
      <t>ジギョウ</t>
    </rPh>
    <rPh sb="13" eb="16">
      <t>ホジョキン</t>
    </rPh>
    <rPh sb="17" eb="19">
      <t>コウフ</t>
    </rPh>
    <rPh sb="19" eb="22">
      <t>シンセイショ</t>
    </rPh>
    <rPh sb="22" eb="23">
      <t>オヨ</t>
    </rPh>
    <rPh sb="24" eb="26">
      <t>ジッセキ</t>
    </rPh>
    <rPh sb="26" eb="29">
      <t>ホウコクショ</t>
    </rPh>
    <rPh sb="29" eb="31">
      <t>サクセイ</t>
    </rPh>
    <rPh sb="32" eb="34">
      <t>テビ</t>
    </rPh>
    <phoneticPr fontId="4"/>
  </si>
  <si>
    <t>施設CD</t>
    <rPh sb="0" eb="2">
      <t>シセツ</t>
    </rPh>
    <phoneticPr fontId="4"/>
  </si>
  <si>
    <t>施設名</t>
    <rPh sb="0" eb="2">
      <t>シセツ</t>
    </rPh>
    <rPh sb="2" eb="3">
      <t>メイ</t>
    </rPh>
    <phoneticPr fontId="4"/>
  </si>
  <si>
    <t>設置者住所</t>
    <rPh sb="0" eb="3">
      <t>セッチシャ</t>
    </rPh>
    <rPh sb="3" eb="5">
      <t>ジュウショ</t>
    </rPh>
    <phoneticPr fontId="3"/>
  </si>
  <si>
    <t>設置者</t>
    <rPh sb="0" eb="3">
      <t>セッチシャ</t>
    </rPh>
    <phoneticPr fontId="3"/>
  </si>
  <si>
    <t>定員数</t>
    <rPh sb="0" eb="2">
      <t>テイイン</t>
    </rPh>
    <rPh sb="2" eb="3">
      <t>スウ</t>
    </rPh>
    <phoneticPr fontId="3"/>
  </si>
  <si>
    <t>聖クリストファ幼稚園</t>
  </si>
  <si>
    <t>仙台市青葉区小松島三丁目1-77</t>
  </si>
  <si>
    <t>学校法人　聖公会青葉学園</t>
  </si>
  <si>
    <t>仙台バプテスト教会幼稚園</t>
  </si>
  <si>
    <t>仙台市青葉区木町通二丁目1-5</t>
  </si>
  <si>
    <t>宗教法人　日本バプテスト仙台基督教会</t>
  </si>
  <si>
    <t>しらとり幼稚園</t>
  </si>
  <si>
    <t>仙台市宮城野区白鳥二丁目11-24</t>
  </si>
  <si>
    <t>学校法人　蒲生学園</t>
  </si>
  <si>
    <t>ふくむろ幼稚園</t>
  </si>
  <si>
    <t>仙台市宮城野区福室五丁目11-30</t>
  </si>
  <si>
    <t>学校法人　西光寺学園</t>
  </si>
  <si>
    <t>上田子幼稚園</t>
  </si>
  <si>
    <t>学校法人　庄司学園</t>
  </si>
  <si>
    <t>はなぶさ幼稚園</t>
  </si>
  <si>
    <t>宗教法人　雲山寺</t>
  </si>
  <si>
    <t>エコールノワール幼稚園</t>
  </si>
  <si>
    <t>やまと幼稚園</t>
  </si>
  <si>
    <t>仙台市若林区大和町三丁目15-28</t>
  </si>
  <si>
    <t>小さき花幼稚園</t>
  </si>
  <si>
    <t>仙台市若林区畳屋丁31</t>
  </si>
  <si>
    <t>学校法人　東北カトリック学園</t>
  </si>
  <si>
    <t>七郷幼稚園</t>
  </si>
  <si>
    <t>学校法人　七郷学園</t>
  </si>
  <si>
    <t>若林幼稚園</t>
  </si>
  <si>
    <t>学校法人　仙台佛教学園</t>
  </si>
  <si>
    <t>古城幼稚園</t>
  </si>
  <si>
    <t>聖ルカ幼稚園</t>
  </si>
  <si>
    <t>学校法人　聖ルカ学園</t>
  </si>
  <si>
    <t>太陽幼稚園</t>
  </si>
  <si>
    <t>仙台市太白区砂押南町1-10</t>
  </si>
  <si>
    <t>中田幼稚園</t>
  </si>
  <si>
    <t>仙台市太白区中田一丁目8-17</t>
  </si>
  <si>
    <t>宗教法人　宝泉寺</t>
  </si>
  <si>
    <t>八木山カトリック幼稚園</t>
  </si>
  <si>
    <t>仙台市太白区松が丘44-1</t>
  </si>
  <si>
    <t>仙台市青葉区愛子東六丁目4-15</t>
    <rPh sb="0" eb="3">
      <t>センダイシ</t>
    </rPh>
    <rPh sb="3" eb="6">
      <t>アオバク</t>
    </rPh>
    <rPh sb="6" eb="8">
      <t>アヤシ</t>
    </rPh>
    <rPh sb="8" eb="9">
      <t>ヒガシ</t>
    </rPh>
    <rPh sb="9" eb="12">
      <t>ロクチョウメ</t>
    </rPh>
    <phoneticPr fontId="4"/>
  </si>
  <si>
    <t>学校法人　青空学園</t>
    <rPh sb="5" eb="7">
      <t>アオゾラ</t>
    </rPh>
    <rPh sb="7" eb="9">
      <t>ガクエン</t>
    </rPh>
    <phoneticPr fontId="4"/>
  </si>
  <si>
    <t>仙台市青葉区荒巻中央11-5</t>
  </si>
  <si>
    <t>学校法人　荒巻学園</t>
  </si>
  <si>
    <t>仙台市青葉区芋沢字平36-2</t>
  </si>
  <si>
    <t>学校法人　愛子学園</t>
  </si>
  <si>
    <t>仙台市青葉区霊屋下23-5</t>
  </si>
  <si>
    <t>学校法人　瑞鳳学園</t>
  </si>
  <si>
    <t>仙台市青葉区南吉成四丁目13-1</t>
  </si>
  <si>
    <t>学校法人　東音学園</t>
  </si>
  <si>
    <t>仙台市青葉区木町通二丁目1-48</t>
  </si>
  <si>
    <t>学校法人　お人形社学園</t>
  </si>
  <si>
    <t>仙台市青葉区角五郎二丁目2-14</t>
  </si>
  <si>
    <t>学校法人　聖ドミニコ学院</t>
  </si>
  <si>
    <t>仙台市青葉区堤通雨宮町11-11</t>
  </si>
  <si>
    <t>仙台市青葉区中山八丁目12-15</t>
  </si>
  <si>
    <t>学校法人　双葉学園</t>
  </si>
  <si>
    <t>学校法人　啓朋学園</t>
    <rPh sb="5" eb="6">
      <t>ケイ</t>
    </rPh>
    <rPh sb="6" eb="7">
      <t>ホウ</t>
    </rPh>
    <phoneticPr fontId="4"/>
  </si>
  <si>
    <t>仙台市青葉区中山吉成二丁目2-27</t>
  </si>
  <si>
    <t>仙台市青葉区北根黒松16-1</t>
  </si>
  <si>
    <t>学校法人　若草学園</t>
  </si>
  <si>
    <t>学校法人　曽根学園</t>
  </si>
  <si>
    <t>仙台市宮城野区高砂一丁目7-1</t>
    <rPh sb="7" eb="9">
      <t>タカサゴ</t>
    </rPh>
    <rPh sb="9" eb="12">
      <t>イッチョウメ</t>
    </rPh>
    <phoneticPr fontId="4"/>
  </si>
  <si>
    <t>学校法人　東北柔専</t>
    <rPh sb="5" eb="7">
      <t>トウホク</t>
    </rPh>
    <rPh sb="7" eb="8">
      <t>ジュウ</t>
    </rPh>
    <rPh sb="8" eb="9">
      <t>セン</t>
    </rPh>
    <phoneticPr fontId="4"/>
  </si>
  <si>
    <t>仙台市宮城野区幸町三丁目3-3</t>
    <rPh sb="7" eb="9">
      <t>サイワイチョウ</t>
    </rPh>
    <rPh sb="9" eb="12">
      <t>サンチョウメ</t>
    </rPh>
    <phoneticPr fontId="4"/>
  </si>
  <si>
    <t>学校法人　幸学園</t>
    <rPh sb="5" eb="6">
      <t>サチ</t>
    </rPh>
    <phoneticPr fontId="4"/>
  </si>
  <si>
    <t>仙台市宮城野区清水沼三丁目4-10</t>
  </si>
  <si>
    <t>学校法人　小野学園</t>
  </si>
  <si>
    <t>仙台市宮城野区宮千代二丁目20-6</t>
  </si>
  <si>
    <t>仙台市宮城野区鶴ケ谷四丁目13</t>
    <rPh sb="0" eb="3">
      <t>センダイシ</t>
    </rPh>
    <rPh sb="3" eb="7">
      <t>ミヤギノク</t>
    </rPh>
    <rPh sb="7" eb="10">
      <t>ツルガヤ</t>
    </rPh>
    <rPh sb="10" eb="13">
      <t>ヨンチョウメ</t>
    </rPh>
    <phoneticPr fontId="4"/>
  </si>
  <si>
    <t>学校法人　菅原学園</t>
    <rPh sb="5" eb="7">
      <t>スガワラ</t>
    </rPh>
    <phoneticPr fontId="4"/>
  </si>
  <si>
    <t>仙台市宮城野区原町二丁目1-66</t>
  </si>
  <si>
    <t>学校法人　陽雲学園</t>
  </si>
  <si>
    <t>仙台市宮城野区中野字阿弥陀堂39</t>
  </si>
  <si>
    <t>学校法人　中埜山学園</t>
  </si>
  <si>
    <t>仙台市宮城野区東仙台六丁目8-15</t>
  </si>
  <si>
    <t>学校法人　仙台百合学院</t>
  </si>
  <si>
    <t>仙台市宮城野区福田町二丁目26-1</t>
  </si>
  <si>
    <t>学校法人　福田学園</t>
  </si>
  <si>
    <t>仙台市宮城野区幸町二丁目9-25</t>
    <rPh sb="0" eb="3">
      <t>センダイシ</t>
    </rPh>
    <rPh sb="3" eb="7">
      <t>ミヤギノク</t>
    </rPh>
    <rPh sb="7" eb="9">
      <t>サイワイマチ</t>
    </rPh>
    <rPh sb="9" eb="12">
      <t>ニチョウメ</t>
    </rPh>
    <phoneticPr fontId="4"/>
  </si>
  <si>
    <t>学校法人　木村学園</t>
    <rPh sb="5" eb="7">
      <t>キムラ</t>
    </rPh>
    <phoneticPr fontId="4"/>
  </si>
  <si>
    <t>学校法人　聖ウルスラ学院</t>
  </si>
  <si>
    <t>学校法人　聖和学園</t>
  </si>
  <si>
    <t>仙台市若林区下飯田字築道11</t>
    <rPh sb="0" eb="3">
      <t>センダイシ</t>
    </rPh>
    <rPh sb="3" eb="6">
      <t>ワカバヤシク</t>
    </rPh>
    <rPh sb="6" eb="9">
      <t>シモイイダ</t>
    </rPh>
    <rPh sb="9" eb="10">
      <t>アザ</t>
    </rPh>
    <rPh sb="10" eb="11">
      <t>チク</t>
    </rPh>
    <rPh sb="11" eb="12">
      <t>ミチ</t>
    </rPh>
    <phoneticPr fontId="4"/>
  </si>
  <si>
    <t>学校法人　六郷学園</t>
    <rPh sb="5" eb="7">
      <t>ロクゴウ</t>
    </rPh>
    <phoneticPr fontId="4"/>
  </si>
  <si>
    <t>仙台市若林区沖野五丁目4-33</t>
    <rPh sb="0" eb="3">
      <t>センダイシ</t>
    </rPh>
    <rPh sb="3" eb="6">
      <t>ワカバヤシク</t>
    </rPh>
    <rPh sb="6" eb="8">
      <t>オキノ</t>
    </rPh>
    <rPh sb="8" eb="11">
      <t>ゴチョウメ</t>
    </rPh>
    <phoneticPr fontId="4"/>
  </si>
  <si>
    <t>学校法人　やわらぎ学園</t>
  </si>
  <si>
    <t>学校法人　富沢学園</t>
    <rPh sb="5" eb="7">
      <t>トミザワ</t>
    </rPh>
    <rPh sb="7" eb="9">
      <t>ガクエン</t>
    </rPh>
    <phoneticPr fontId="4"/>
  </si>
  <si>
    <t>仙台市太白区鈎取二丁目2-6</t>
  </si>
  <si>
    <t>仙台市太白区郡山四丁目13-4</t>
  </si>
  <si>
    <t>学校法人　沼田学園</t>
  </si>
  <si>
    <t>仙台市太白区郡山六丁目2-40</t>
  </si>
  <si>
    <t>学校法人　郡山学園</t>
  </si>
  <si>
    <t>仙台市太白区富沢三丁目1-13</t>
    <rPh sb="6" eb="8">
      <t>トミザワ</t>
    </rPh>
    <rPh sb="8" eb="11">
      <t>３チョウメ</t>
    </rPh>
    <phoneticPr fontId="4"/>
  </si>
  <si>
    <t>仙台市太白区金剛沢一丁目5-35</t>
  </si>
  <si>
    <t>学校法人　西多賀学園</t>
  </si>
  <si>
    <t>仙台市太白区長町四丁目2-37</t>
  </si>
  <si>
    <t>学校法人　ひろせ学園</t>
  </si>
  <si>
    <t>仙台市太白区東中田三丁目25-6</t>
  </si>
  <si>
    <t>学校法人　袋原学園</t>
  </si>
  <si>
    <t>仙台市太白区向山四丁目26-34</t>
    <rPh sb="0" eb="3">
      <t>センダイシ</t>
    </rPh>
    <rPh sb="3" eb="6">
      <t>タイハクク</t>
    </rPh>
    <rPh sb="6" eb="8">
      <t>ムカイヤマ</t>
    </rPh>
    <rPh sb="8" eb="11">
      <t>４チョウメ</t>
    </rPh>
    <phoneticPr fontId="4"/>
  </si>
  <si>
    <t>学校法人　三島学園</t>
    <rPh sb="5" eb="7">
      <t>ミシマ</t>
    </rPh>
    <rPh sb="7" eb="9">
      <t>ガクエン</t>
    </rPh>
    <phoneticPr fontId="4"/>
  </si>
  <si>
    <t>仙台市太白区茂庭台四丁目22-22</t>
  </si>
  <si>
    <t>仙台市太白区旗立三丁目8-30</t>
  </si>
  <si>
    <t>学校法人　旗立学園</t>
  </si>
  <si>
    <t>仙台市泉区南中山六丁目3-1</t>
  </si>
  <si>
    <t>仙台市泉区寺岡六丁目7-6</t>
  </si>
  <si>
    <t>学校法人　菅原学園</t>
  </si>
  <si>
    <t>仙台市泉区将監二丁目10-1</t>
  </si>
  <si>
    <t>学校法人　いずみ学園</t>
  </si>
  <si>
    <t>仙台市泉区七北田字寺沢17-3</t>
  </si>
  <si>
    <t>学校法人　庄司昭学園</t>
  </si>
  <si>
    <t>学校法人　宮城明泉学園</t>
  </si>
  <si>
    <t>仙台市泉区北中山二丁目6-3</t>
  </si>
  <si>
    <t>仙台市泉区上谷刈四丁目1-1</t>
  </si>
  <si>
    <t>学校法人　支倉学園</t>
    <rPh sb="5" eb="7">
      <t>ハセクラ</t>
    </rPh>
    <phoneticPr fontId="4"/>
  </si>
  <si>
    <t>仙台市泉区紫山一丁目2-1</t>
  </si>
  <si>
    <t>学校法人　白百合学園</t>
  </si>
  <si>
    <t>幼保連携型認定こども園</t>
  </si>
  <si>
    <t>食と森のこども園小松島</t>
  </si>
  <si>
    <t>ミッキー北仙台こども園</t>
  </si>
  <si>
    <t>仙台市宮城野区岩切字高江45</t>
  </si>
  <si>
    <t>幼保連携型認定こども園　中野栄あしぐろこども園</t>
  </si>
  <si>
    <t>仙台市泉区小角字大満寺22-4</t>
  </si>
  <si>
    <t>幼保連携型認定こども園　明石南こどもの城</t>
  </si>
  <si>
    <t>幼保連携型認定こども園　桂こどもの城</t>
  </si>
  <si>
    <t>ミッキー八乙女こども園</t>
  </si>
  <si>
    <t>落合はぐくみこども園</t>
  </si>
  <si>
    <t>愛子すぎのここども園</t>
  </si>
  <si>
    <t>幼稚園型認定こども園</t>
  </si>
  <si>
    <t>仙台市若林区六丁の目南町4-38</t>
  </si>
  <si>
    <t>幼稚園型認定こども園　いずみ松陵幼稚園</t>
  </si>
  <si>
    <t>幼稚園型認定こども園　南光幼稚園</t>
  </si>
  <si>
    <t>幼稚園型認定こども園　南光第二幼稚園</t>
  </si>
  <si>
    <t>幼稚園型認定こども園　南光シオン幼稚園</t>
  </si>
  <si>
    <t>幼稚園型認定こども園　南光紫陽幼稚園</t>
  </si>
  <si>
    <t>保育所型認定こども園</t>
  </si>
  <si>
    <t>カール英会話プリスクール</t>
  </si>
  <si>
    <t>ニューフィールド保育園</t>
  </si>
  <si>
    <t>ピースフル保育園</t>
  </si>
  <si>
    <t>蒲町おもちゃばここども園</t>
  </si>
  <si>
    <t>六丁の目こども園</t>
  </si>
  <si>
    <t>カール英会話ほいくえん</t>
  </si>
  <si>
    <t>カール英会話こども園</t>
  </si>
  <si>
    <t>ちゃいるどらんどなないろの里こども園</t>
  </si>
  <si>
    <t>ひまわりこども園</t>
  </si>
  <si>
    <t>あすと長町こぶたの城こども園</t>
  </si>
  <si>
    <t>仙台ちびっこひろばこども園</t>
  </si>
  <si>
    <t>ミッキー泉中央こども園</t>
  </si>
  <si>
    <t>カール英会話チルドレン</t>
  </si>
  <si>
    <t>⑤　園の種別
※　宮城県「私立学校教育改革推進特別経費補助金交付要綱」及び「私立幼稚園預かり保育等推進事業補助金交付要綱」のいずれの要綱の対象となる施設か</t>
    <rPh sb="2" eb="3">
      <t>エン</t>
    </rPh>
    <rPh sb="4" eb="6">
      <t>シュベツ</t>
    </rPh>
    <rPh sb="10" eb="13">
      <t>ミヤギケン</t>
    </rPh>
    <rPh sb="14" eb="16">
      <t>シリツ</t>
    </rPh>
    <rPh sb="16" eb="18">
      <t>ガッコウ</t>
    </rPh>
    <rPh sb="18" eb="20">
      <t>キョウイク</t>
    </rPh>
    <rPh sb="20" eb="22">
      <t>カイカク</t>
    </rPh>
    <rPh sb="22" eb="24">
      <t>スイシン</t>
    </rPh>
    <rPh sb="24" eb="26">
      <t>トクベツ</t>
    </rPh>
    <rPh sb="26" eb="28">
      <t>ケイヒ</t>
    </rPh>
    <rPh sb="28" eb="31">
      <t>ホジョキン</t>
    </rPh>
    <rPh sb="31" eb="33">
      <t>コウフ</t>
    </rPh>
    <rPh sb="33" eb="35">
      <t>ヨウコウ</t>
    </rPh>
    <rPh sb="36" eb="37">
      <t>オヨ</t>
    </rPh>
    <rPh sb="39" eb="41">
      <t>シリツ</t>
    </rPh>
    <rPh sb="41" eb="44">
      <t>ヨウチエン</t>
    </rPh>
    <rPh sb="44" eb="45">
      <t>アズ</t>
    </rPh>
    <rPh sb="47" eb="49">
      <t>ホイク</t>
    </rPh>
    <rPh sb="49" eb="50">
      <t>トウ</t>
    </rPh>
    <rPh sb="50" eb="52">
      <t>スイシン</t>
    </rPh>
    <rPh sb="52" eb="54">
      <t>ジギョウ</t>
    </rPh>
    <rPh sb="54" eb="57">
      <t>ホジョキン</t>
    </rPh>
    <rPh sb="57" eb="59">
      <t>コウフ</t>
    </rPh>
    <rPh sb="59" eb="61">
      <t>ヨウコウ</t>
    </rPh>
    <rPh sb="67" eb="69">
      <t>ヨウコウ</t>
    </rPh>
    <rPh sb="70" eb="72">
      <t>タイショウ</t>
    </rPh>
    <rPh sb="75" eb="77">
      <t>シセツ</t>
    </rPh>
    <phoneticPr fontId="4"/>
  </si>
  <si>
    <t>請求書</t>
    <rPh sb="0" eb="3">
      <t>セイキュウショ</t>
    </rPh>
    <phoneticPr fontId="63"/>
  </si>
  <si>
    <t>金額</t>
    <rPh sb="0" eb="2">
      <t>キンガク</t>
    </rPh>
    <phoneticPr fontId="63"/>
  </si>
  <si>
    <t>千</t>
    <rPh sb="0" eb="1">
      <t>セン</t>
    </rPh>
    <phoneticPr fontId="63"/>
  </si>
  <si>
    <t>百</t>
    <rPh sb="0" eb="1">
      <t>ヒャク</t>
    </rPh>
    <phoneticPr fontId="63"/>
  </si>
  <si>
    <t>十</t>
    <rPh sb="0" eb="1">
      <t>１０</t>
    </rPh>
    <phoneticPr fontId="63"/>
  </si>
  <si>
    <t>億</t>
    <rPh sb="0" eb="1">
      <t>オク</t>
    </rPh>
    <phoneticPr fontId="63"/>
  </si>
  <si>
    <t>万</t>
    <rPh sb="0" eb="1">
      <t>マン</t>
    </rPh>
    <phoneticPr fontId="63"/>
  </si>
  <si>
    <t>円</t>
    <rPh sb="0" eb="1">
      <t>エン</t>
    </rPh>
    <phoneticPr fontId="63"/>
  </si>
  <si>
    <t>ただし、</t>
    <phoneticPr fontId="63"/>
  </si>
  <si>
    <t>として</t>
    <phoneticPr fontId="63"/>
  </si>
  <si>
    <t>内訳</t>
    <rPh sb="0" eb="2">
      <t>ウチワケ</t>
    </rPh>
    <phoneticPr fontId="63"/>
  </si>
  <si>
    <t>品名</t>
    <rPh sb="0" eb="2">
      <t>ヒンメイ</t>
    </rPh>
    <phoneticPr fontId="63"/>
  </si>
  <si>
    <t>規格</t>
    <rPh sb="0" eb="2">
      <t>キカク</t>
    </rPh>
    <phoneticPr fontId="63"/>
  </si>
  <si>
    <t>単位</t>
    <rPh sb="0" eb="2">
      <t>タンイ</t>
    </rPh>
    <phoneticPr fontId="63"/>
  </si>
  <si>
    <t>数量</t>
    <rPh sb="0" eb="2">
      <t>スウリョウ</t>
    </rPh>
    <phoneticPr fontId="63"/>
  </si>
  <si>
    <t>単価</t>
    <rPh sb="0" eb="2">
      <t>タンカ</t>
    </rPh>
    <phoneticPr fontId="63"/>
  </si>
  <si>
    <t>小計</t>
    <rPh sb="0" eb="2">
      <t>ショウケイ</t>
    </rPh>
    <phoneticPr fontId="63"/>
  </si>
  <si>
    <t>消費税及び地方消費税</t>
    <rPh sb="0" eb="3">
      <t>ショウヒゼイ</t>
    </rPh>
    <rPh sb="3" eb="4">
      <t>オヨ</t>
    </rPh>
    <rPh sb="5" eb="10">
      <t>チホウショウヒゼイ</t>
    </rPh>
    <phoneticPr fontId="63"/>
  </si>
  <si>
    <t>合計</t>
    <rPh sb="0" eb="2">
      <t>ゴウケイ</t>
    </rPh>
    <phoneticPr fontId="63"/>
  </si>
  <si>
    <t>上記の金額を請求します。</t>
    <rPh sb="0" eb="2">
      <t>ジョウキ</t>
    </rPh>
    <rPh sb="3" eb="5">
      <t>キンガク</t>
    </rPh>
    <rPh sb="6" eb="8">
      <t>セイキュウ</t>
    </rPh>
    <phoneticPr fontId="63"/>
  </si>
  <si>
    <t>（あて先）　仙台市長</t>
    <rPh sb="3" eb="4">
      <t>サキ</t>
    </rPh>
    <rPh sb="6" eb="10">
      <t>センダイシチョウ</t>
    </rPh>
    <phoneticPr fontId="63"/>
  </si>
  <si>
    <t>施設名</t>
    <rPh sb="0" eb="2">
      <t>シセツ</t>
    </rPh>
    <rPh sb="2" eb="3">
      <t>メイ</t>
    </rPh>
    <phoneticPr fontId="63"/>
  </si>
  <si>
    <t>所在地</t>
    <rPh sb="0" eb="3">
      <t>ショザイチ</t>
    </rPh>
    <phoneticPr fontId="63"/>
  </si>
  <si>
    <t>法人名</t>
    <rPh sb="0" eb="2">
      <t>ホウジン</t>
    </rPh>
    <rPh sb="2" eb="3">
      <t>メイ</t>
    </rPh>
    <phoneticPr fontId="63"/>
  </si>
  <si>
    <t>登録債権者ですので指定した方法でお支払いください。</t>
    <rPh sb="0" eb="2">
      <t>トウロク</t>
    </rPh>
    <rPh sb="2" eb="5">
      <t>サイケンシャ</t>
    </rPh>
    <rPh sb="9" eb="11">
      <t>シテイ</t>
    </rPh>
    <rPh sb="13" eb="15">
      <t>ホウホウ</t>
    </rPh>
    <rPh sb="17" eb="19">
      <t>シハラ</t>
    </rPh>
    <phoneticPr fontId="63"/>
  </si>
  <si>
    <t>設置者名</t>
    <rPh sb="0" eb="4">
      <t>セッチシャメイ</t>
    </rPh>
    <phoneticPr fontId="63"/>
  </si>
  <si>
    <t>（債権者電話番号下4桁）</t>
    <rPh sb="1" eb="4">
      <t>サイケンシャ</t>
    </rPh>
    <rPh sb="4" eb="6">
      <t>デンワ</t>
    </rPh>
    <rPh sb="6" eb="8">
      <t>バンゴウ</t>
    </rPh>
    <rPh sb="8" eb="9">
      <t>シモ</t>
    </rPh>
    <rPh sb="10" eb="11">
      <t>ケタ</t>
    </rPh>
    <phoneticPr fontId="63"/>
  </si>
  <si>
    <t>電話</t>
    <rPh sb="0" eb="2">
      <t>デンワ</t>
    </rPh>
    <phoneticPr fontId="63"/>
  </si>
  <si>
    <t>振込先銀行</t>
    <rPh sb="0" eb="5">
      <t>フリコミサキギンコウ</t>
    </rPh>
    <phoneticPr fontId="63"/>
  </si>
  <si>
    <t>　　　　　　　銀行　　　　　　　　　　　　　　　店</t>
    <rPh sb="7" eb="9">
      <t>ギンコウ</t>
    </rPh>
    <rPh sb="24" eb="25">
      <t>テン</t>
    </rPh>
    <phoneticPr fontId="63"/>
  </si>
  <si>
    <t>右のとおり振込してください。</t>
    <rPh sb="0" eb="1">
      <t>ミギ</t>
    </rPh>
    <rPh sb="5" eb="7">
      <t>フリコミ</t>
    </rPh>
    <phoneticPr fontId="63"/>
  </si>
  <si>
    <t>普通</t>
    <rPh sb="0" eb="2">
      <t>フツウ</t>
    </rPh>
    <phoneticPr fontId="63"/>
  </si>
  <si>
    <t>口座
番号</t>
    <rPh sb="0" eb="2">
      <t>コウザ</t>
    </rPh>
    <rPh sb="4" eb="6">
      <t>バンゴウ</t>
    </rPh>
    <phoneticPr fontId="63"/>
  </si>
  <si>
    <t>登録していませんので</t>
    <rPh sb="0" eb="2">
      <t>トウロク</t>
    </rPh>
    <phoneticPr fontId="63"/>
  </si>
  <si>
    <t>当座</t>
    <rPh sb="0" eb="2">
      <t>トウザ</t>
    </rPh>
    <phoneticPr fontId="63"/>
  </si>
  <si>
    <t>（上記のいずれかに☑印をつけてください）</t>
    <rPh sb="1" eb="3">
      <t>ジョウキ</t>
    </rPh>
    <rPh sb="10" eb="11">
      <t>シルシ</t>
    </rPh>
    <phoneticPr fontId="63"/>
  </si>
  <si>
    <t>口座名義</t>
    <rPh sb="0" eb="4">
      <t>コウザメイギ</t>
    </rPh>
    <phoneticPr fontId="63"/>
  </si>
  <si>
    <t>フリガナ</t>
    <phoneticPr fontId="63"/>
  </si>
  <si>
    <t>注</t>
    <rPh sb="0" eb="1">
      <t>チュウ</t>
    </rPh>
    <phoneticPr fontId="63"/>
  </si>
  <si>
    <t>金額は、アラビア数字で記入してください。</t>
    <rPh sb="0" eb="2">
      <t>キンガク</t>
    </rPh>
    <rPh sb="8" eb="10">
      <t>スウジ</t>
    </rPh>
    <rPh sb="11" eb="13">
      <t>キニュウ</t>
    </rPh>
    <phoneticPr fontId="63"/>
  </si>
  <si>
    <t>首標金額の訂正は認めません。</t>
    <rPh sb="0" eb="1">
      <t>シュ</t>
    </rPh>
    <rPh sb="1" eb="2">
      <t>ヒョウ</t>
    </rPh>
    <rPh sb="2" eb="4">
      <t>キンガク</t>
    </rPh>
    <rPh sb="5" eb="7">
      <t>テイセイ</t>
    </rPh>
    <rPh sb="8" eb="9">
      <t>ミト</t>
    </rPh>
    <phoneticPr fontId="63"/>
  </si>
  <si>
    <t>首標金額の一桁上位の欄に￥印を記入してください。</t>
    <rPh sb="0" eb="4">
      <t>シュヒョウキンガク</t>
    </rPh>
    <rPh sb="5" eb="9">
      <t>ヒトケタジョウイ</t>
    </rPh>
    <rPh sb="10" eb="11">
      <t>ラン</t>
    </rPh>
    <rPh sb="13" eb="14">
      <t>シルシ</t>
    </rPh>
    <rPh sb="15" eb="17">
      <t>キニュウ</t>
    </rPh>
    <phoneticPr fontId="63"/>
  </si>
  <si>
    <t>年度　仙台市預かり保育推進事業補助金</t>
    <rPh sb="0" eb="2">
      <t>ネンド</t>
    </rPh>
    <rPh sb="3" eb="6">
      <t>センダイシ</t>
    </rPh>
    <rPh sb="6" eb="7">
      <t>アズ</t>
    </rPh>
    <rPh sb="9" eb="11">
      <t>ホイク</t>
    </rPh>
    <rPh sb="11" eb="13">
      <t>スイシン</t>
    </rPh>
    <rPh sb="13" eb="15">
      <t>ジギョウ</t>
    </rPh>
    <rPh sb="15" eb="18">
      <t>ホジョキン</t>
    </rPh>
    <phoneticPr fontId="63"/>
  </si>
  <si>
    <t>日</t>
    <rPh sb="0" eb="1">
      <t>ニチ</t>
    </rPh>
    <phoneticPr fontId="4"/>
  </si>
  <si>
    <t>月</t>
    <rPh sb="0" eb="1">
      <t>ゲツ</t>
    </rPh>
    <phoneticPr fontId="4"/>
  </si>
  <si>
    <t>火</t>
    <rPh sb="0" eb="1">
      <t>カ</t>
    </rPh>
    <phoneticPr fontId="4"/>
  </si>
  <si>
    <t>水</t>
    <rPh sb="0" eb="1">
      <t>スイ</t>
    </rPh>
    <phoneticPr fontId="4"/>
  </si>
  <si>
    <t>木</t>
    <rPh sb="0" eb="1">
      <t>モク</t>
    </rPh>
    <phoneticPr fontId="4"/>
  </si>
  <si>
    <t>金</t>
    <rPh sb="0" eb="1">
      <t>キン</t>
    </rPh>
    <phoneticPr fontId="4"/>
  </si>
  <si>
    <t>土</t>
    <rPh sb="0" eb="1">
      <t>ド</t>
    </rPh>
    <phoneticPr fontId="4"/>
  </si>
  <si>
    <t>※下図のようにリストから選んで入力するセルもあります。</t>
    <phoneticPr fontId="4"/>
  </si>
  <si>
    <r>
      <t xml:space="preserve">最後に，各種様式の年度，法人名等に間違いがないことを確認して印刷し，ご提出ください。
</t>
    </r>
    <r>
      <rPr>
        <sz val="12"/>
        <color rgb="FFFF0000"/>
        <rFont val="HGSｺﾞｼｯｸM"/>
        <family val="3"/>
        <charset val="128"/>
      </rPr>
      <t>※交付申請書には押印をお願いします（捨印も必要です）。</t>
    </r>
    <rPh sb="0" eb="2">
      <t>サイゴ</t>
    </rPh>
    <rPh sb="4" eb="6">
      <t>カクシュ</t>
    </rPh>
    <rPh sb="6" eb="8">
      <t>ヨウシキ</t>
    </rPh>
    <rPh sb="9" eb="11">
      <t>ネンド</t>
    </rPh>
    <rPh sb="12" eb="14">
      <t>ホウジン</t>
    </rPh>
    <rPh sb="14" eb="15">
      <t>メイ</t>
    </rPh>
    <rPh sb="15" eb="16">
      <t>トウ</t>
    </rPh>
    <rPh sb="17" eb="19">
      <t>マチガ</t>
    </rPh>
    <rPh sb="26" eb="28">
      <t>カクニン</t>
    </rPh>
    <rPh sb="30" eb="32">
      <t>インサツ</t>
    </rPh>
    <rPh sb="35" eb="37">
      <t>テイシュツ</t>
    </rPh>
    <rPh sb="55" eb="56">
      <t>ネガ</t>
    </rPh>
    <rPh sb="61" eb="63">
      <t>ステイン</t>
    </rPh>
    <rPh sb="64" eb="66">
      <t>ヒツヨウ</t>
    </rPh>
    <phoneticPr fontId="4"/>
  </si>
  <si>
    <t>【提出書類】
　交付申請書（様式第８号），請求書及び実績報告書（様式第９号　１～７ページ）
　印刷する際は，ファイル＞印刷&gt;設定：ブック全体を印刷＞ページ指定　3　から　12 　ページ</t>
    <rPh sb="1" eb="3">
      <t>テイシュツ</t>
    </rPh>
    <rPh sb="3" eb="5">
      <t>ショルイ</t>
    </rPh>
    <rPh sb="8" eb="10">
      <t>コウフ</t>
    </rPh>
    <rPh sb="10" eb="12">
      <t>シンセイ</t>
    </rPh>
    <rPh sb="12" eb="13">
      <t>ショ</t>
    </rPh>
    <rPh sb="14" eb="16">
      <t>ヨウシキ</t>
    </rPh>
    <rPh sb="16" eb="17">
      <t>ダイ</t>
    </rPh>
    <rPh sb="18" eb="19">
      <t>ゴウ</t>
    </rPh>
    <rPh sb="21" eb="24">
      <t>セイキュウショ</t>
    </rPh>
    <rPh sb="24" eb="25">
      <t>オヨ</t>
    </rPh>
    <rPh sb="26" eb="28">
      <t>ジッセキ</t>
    </rPh>
    <rPh sb="28" eb="31">
      <t>ホウコクショ</t>
    </rPh>
    <rPh sb="32" eb="34">
      <t>ヨウシキ</t>
    </rPh>
    <rPh sb="34" eb="35">
      <t>ダイ</t>
    </rPh>
    <rPh sb="36" eb="37">
      <t>ゴウ</t>
    </rPh>
    <phoneticPr fontId="63"/>
  </si>
  <si>
    <t>交付申請書(様式第８号），実績報告書(様式第９号  1～7ページ）の塗りつぶされたセル，及び請求書に必要事項を記載してください。</t>
    <rPh sb="0" eb="2">
      <t>コウフ</t>
    </rPh>
    <rPh sb="2" eb="4">
      <t>シンセイ</t>
    </rPh>
    <rPh sb="4" eb="5">
      <t>ショ</t>
    </rPh>
    <rPh sb="13" eb="15">
      <t>ジッセキ</t>
    </rPh>
    <rPh sb="15" eb="18">
      <t>ホウコクショ</t>
    </rPh>
    <rPh sb="34" eb="35">
      <t>ヌ</t>
    </rPh>
    <rPh sb="44" eb="45">
      <t>オヨ</t>
    </rPh>
    <rPh sb="46" eb="49">
      <t>セイキュウショ</t>
    </rPh>
    <rPh sb="50" eb="52">
      <t>ヒツヨウ</t>
    </rPh>
    <rPh sb="52" eb="54">
      <t>ジコウ</t>
    </rPh>
    <rPh sb="55" eb="57">
      <t>キサイ</t>
    </rPh>
    <phoneticPr fontId="4"/>
  </si>
  <si>
    <t>わかくさ幼稚園</t>
    <phoneticPr fontId="4"/>
  </si>
  <si>
    <t>お人形社第二幼稚園</t>
    <rPh sb="1" eb="3">
      <t>ニンギョウ</t>
    </rPh>
    <rPh sb="3" eb="4">
      <t>シャ</t>
    </rPh>
    <rPh sb="4" eb="6">
      <t>ダイニ</t>
    </rPh>
    <rPh sb="6" eb="9">
      <t>ヨウチエン</t>
    </rPh>
    <phoneticPr fontId="4"/>
  </si>
  <si>
    <t>清水幼稚園</t>
    <phoneticPr fontId="4"/>
  </si>
  <si>
    <t>志波幼稚園</t>
    <phoneticPr fontId="4"/>
  </si>
  <si>
    <t>なかの幼稚園</t>
    <phoneticPr fontId="4"/>
  </si>
  <si>
    <t>ナザレト幼稚園</t>
    <phoneticPr fontId="4"/>
  </si>
  <si>
    <t>ふくだまち幼稚園</t>
    <phoneticPr fontId="4"/>
  </si>
  <si>
    <t>聖和幼稚園</t>
    <phoneticPr fontId="4"/>
  </si>
  <si>
    <t>光塩幼稚園</t>
    <phoneticPr fontId="4"/>
  </si>
  <si>
    <t>しげる幼稚園</t>
    <phoneticPr fontId="4"/>
  </si>
  <si>
    <t>すがわら幼稚園</t>
    <phoneticPr fontId="4"/>
  </si>
  <si>
    <t>西多賀幼稚園</t>
    <phoneticPr fontId="4"/>
  </si>
  <si>
    <t>ひろせ幼稚園</t>
    <phoneticPr fontId="4"/>
  </si>
  <si>
    <t>袋原幼稚園</t>
    <phoneticPr fontId="4"/>
  </si>
  <si>
    <t>茂庭幼稚園</t>
    <phoneticPr fontId="4"/>
  </si>
  <si>
    <t>やまびこ幼稚園</t>
    <phoneticPr fontId="4"/>
  </si>
  <si>
    <t>こどもの国幼稚園</t>
    <phoneticPr fontId="4"/>
  </si>
  <si>
    <t>将監幼稚園</t>
    <phoneticPr fontId="4"/>
  </si>
  <si>
    <t>第二向陽台幼稚園</t>
    <phoneticPr fontId="4"/>
  </si>
  <si>
    <t>明泉高森幼稚園</t>
    <rPh sb="0" eb="2">
      <t>メイセン</t>
    </rPh>
    <rPh sb="2" eb="4">
      <t>タカモリ</t>
    </rPh>
    <rPh sb="4" eb="7">
      <t>ヨウチエン</t>
    </rPh>
    <phoneticPr fontId="4"/>
  </si>
  <si>
    <t>明泉丸山幼稚園</t>
    <rPh sb="0" eb="2">
      <t>メイセン</t>
    </rPh>
    <rPh sb="2" eb="4">
      <t>マルヤマ</t>
    </rPh>
    <rPh sb="4" eb="7">
      <t>ヨウチエン</t>
    </rPh>
    <phoneticPr fontId="4"/>
  </si>
  <si>
    <t>仙台白百合学園幼稚園</t>
    <phoneticPr fontId="4"/>
  </si>
  <si>
    <t>聖クリストファ幼稚園</t>
    <rPh sb="0" eb="1">
      <t>セイ</t>
    </rPh>
    <rPh sb="7" eb="10">
      <t>ヨウチエン</t>
    </rPh>
    <phoneticPr fontId="76"/>
  </si>
  <si>
    <t>仙台バプテスト教会幼稚園</t>
    <rPh sb="0" eb="2">
      <t>センダイ</t>
    </rPh>
    <rPh sb="7" eb="9">
      <t>キョウカイ</t>
    </rPh>
    <rPh sb="9" eb="12">
      <t>ヨウチエン</t>
    </rPh>
    <phoneticPr fontId="76"/>
  </si>
  <si>
    <t>双葉幼稚園</t>
    <rPh sb="0" eb="2">
      <t>フタバ</t>
    </rPh>
    <rPh sb="2" eb="5">
      <t>ヨ</t>
    </rPh>
    <phoneticPr fontId="76"/>
  </si>
  <si>
    <t>ふたばバンビ幼稚園</t>
    <rPh sb="6" eb="9">
      <t>ヨ</t>
    </rPh>
    <phoneticPr fontId="76"/>
  </si>
  <si>
    <t>しらとり幼稚園</t>
    <rPh sb="4" eb="7">
      <t>ヨ</t>
    </rPh>
    <phoneticPr fontId="76"/>
  </si>
  <si>
    <t>ふくむろ幼稚園</t>
    <rPh sb="4" eb="7">
      <t>ヨ</t>
    </rPh>
    <phoneticPr fontId="76"/>
  </si>
  <si>
    <t>上田子幼稚園</t>
    <rPh sb="0" eb="2">
      <t>ウエダ</t>
    </rPh>
    <rPh sb="2" eb="3">
      <t>コ</t>
    </rPh>
    <rPh sb="3" eb="6">
      <t>ヨ</t>
    </rPh>
    <phoneticPr fontId="76"/>
  </si>
  <si>
    <t>はなぶさ幼稚園</t>
    <rPh sb="4" eb="7">
      <t>ヨ</t>
    </rPh>
    <phoneticPr fontId="76"/>
  </si>
  <si>
    <t>東岡幼稚園</t>
    <rPh sb="0" eb="1">
      <t>トウ</t>
    </rPh>
    <rPh sb="1" eb="2">
      <t>オカ</t>
    </rPh>
    <rPh sb="2" eb="5">
      <t>ヨ</t>
    </rPh>
    <phoneticPr fontId="76"/>
  </si>
  <si>
    <t>エコールノワール幼稚園</t>
    <rPh sb="8" eb="11">
      <t>ヨウチエン</t>
    </rPh>
    <phoneticPr fontId="76"/>
  </si>
  <si>
    <t>やまと幼稚園</t>
    <rPh sb="3" eb="6">
      <t>ヨウチエン</t>
    </rPh>
    <phoneticPr fontId="76"/>
  </si>
  <si>
    <t>小さき花幼稚園</t>
    <rPh sb="0" eb="1">
      <t>チイ</t>
    </rPh>
    <rPh sb="3" eb="4">
      <t>ハナ</t>
    </rPh>
    <rPh sb="4" eb="7">
      <t>ヨ</t>
    </rPh>
    <phoneticPr fontId="76"/>
  </si>
  <si>
    <t>七郷幼稚園</t>
    <rPh sb="0" eb="1">
      <t>シチ</t>
    </rPh>
    <rPh sb="1" eb="2">
      <t>ゴウ</t>
    </rPh>
    <rPh sb="2" eb="5">
      <t>ヨ</t>
    </rPh>
    <phoneticPr fontId="76"/>
  </si>
  <si>
    <t>若林幼稚園</t>
    <rPh sb="0" eb="2">
      <t>ワカバヤシ</t>
    </rPh>
    <rPh sb="2" eb="5">
      <t>ヨ</t>
    </rPh>
    <phoneticPr fontId="76"/>
  </si>
  <si>
    <t>古城幼稚園</t>
    <rPh sb="0" eb="1">
      <t>フル</t>
    </rPh>
    <rPh sb="1" eb="2">
      <t>シロ</t>
    </rPh>
    <rPh sb="2" eb="5">
      <t>ヨ</t>
    </rPh>
    <phoneticPr fontId="76"/>
  </si>
  <si>
    <t>聖ルカ幼稚園</t>
    <rPh sb="0" eb="1">
      <t>セイ</t>
    </rPh>
    <rPh sb="3" eb="6">
      <t>ヨウチエン</t>
    </rPh>
    <phoneticPr fontId="76"/>
  </si>
  <si>
    <t>太陽幼稚園</t>
    <rPh sb="0" eb="2">
      <t>タイヨウ</t>
    </rPh>
    <rPh sb="2" eb="5">
      <t>ヨウチエン</t>
    </rPh>
    <phoneticPr fontId="76"/>
  </si>
  <si>
    <t>中田幼稚園</t>
    <rPh sb="0" eb="2">
      <t>ナカタ</t>
    </rPh>
    <rPh sb="2" eb="5">
      <t>ヨウチエン</t>
    </rPh>
    <phoneticPr fontId="76"/>
  </si>
  <si>
    <t>八木山カトリック幼稚園</t>
    <rPh sb="0" eb="3">
      <t>ヤギヤマ</t>
    </rPh>
    <rPh sb="8" eb="11">
      <t>ヨ</t>
    </rPh>
    <phoneticPr fontId="76"/>
  </si>
  <si>
    <t>東北生活文化大学短期大学部附属　ますみ幼稚園</t>
    <rPh sb="0" eb="2">
      <t>トウホク</t>
    </rPh>
    <rPh sb="2" eb="4">
      <t>セイカツ</t>
    </rPh>
    <rPh sb="4" eb="6">
      <t>ブンカ</t>
    </rPh>
    <rPh sb="6" eb="8">
      <t>ダイガク</t>
    </rPh>
    <rPh sb="8" eb="11">
      <t>タンキダイ</t>
    </rPh>
    <rPh sb="11" eb="13">
      <t>ガクブ</t>
    </rPh>
    <rPh sb="13" eb="15">
      <t>フゾク</t>
    </rPh>
    <rPh sb="19" eb="22">
      <t>ヨウチエン</t>
    </rPh>
    <phoneticPr fontId="76"/>
  </si>
  <si>
    <t>ふたばエンゼル幼稚園</t>
    <rPh sb="7" eb="10">
      <t>ヨ</t>
    </rPh>
    <phoneticPr fontId="76"/>
  </si>
  <si>
    <t>ふたばハイジ幼稚園</t>
    <rPh sb="6" eb="9">
      <t>ヨ</t>
    </rPh>
    <phoneticPr fontId="76"/>
  </si>
  <si>
    <t>幼保連携型認定こども園　泉ヶ丘幼稚園・アルル保育園</t>
  </si>
  <si>
    <t>福聚幼稚園</t>
  </si>
  <si>
    <t>幼保連携型認定こども園みどりの森</t>
  </si>
  <si>
    <t>宮城学院女子大学附属認定こども園　森のこども園　</t>
  </si>
  <si>
    <t>幼保連携型認定こども園　はせくらまち杜のこども園</t>
  </si>
  <si>
    <t>青葉こども園</t>
  </si>
  <si>
    <t>幼保連携型認定こども園　折立幼稚園・ナーサリールーム</t>
  </si>
  <si>
    <t>幼保連携型認定こども園　中山保育園</t>
  </si>
  <si>
    <t>立華認定こども園</t>
  </si>
  <si>
    <t>新田すいせんこども園　</t>
  </si>
  <si>
    <t>原町すいせんこども園　</t>
  </si>
  <si>
    <t>新田東すいせんこども園</t>
  </si>
  <si>
    <t>認定こども園ナザレト愛児園</t>
  </si>
  <si>
    <t>さゆりこども園　</t>
  </si>
  <si>
    <t>幼保連携型認定こども園　
岩切東光第二幼稚園・ひかり保育園</t>
  </si>
  <si>
    <t>認定こども園　東盛マイトリー幼稚園</t>
  </si>
  <si>
    <t>認定こども園　ろりぽっぷ出花園</t>
  </si>
  <si>
    <t>河原町すいせんこども園　</t>
  </si>
  <si>
    <t>幼保連携型認定こども園　荒井マーヤこども園</t>
  </si>
  <si>
    <t>幼保連携型認定こども園　仙台保育園</t>
  </si>
  <si>
    <t>認定こども園　ろりぽっぷ保育園</t>
  </si>
  <si>
    <t>荒井あおばこども園</t>
  </si>
  <si>
    <t>幼保連携型認定こども園　光の子</t>
  </si>
  <si>
    <t>認定こども園くり幼稚園・くりっこ保育園</t>
  </si>
  <si>
    <t>認定向山こども園</t>
  </si>
  <si>
    <t>ゆりかご認定こども園</t>
  </si>
  <si>
    <t>西多賀チェリーこども園　</t>
  </si>
  <si>
    <t>太子堂すいせんこども園　</t>
  </si>
  <si>
    <t>太白すぎのここども園　</t>
  </si>
  <si>
    <t>バンビの森こども園　</t>
  </si>
  <si>
    <t>大野田すぎのここども園</t>
  </si>
  <si>
    <t>YMCA西中田こども園</t>
  </si>
  <si>
    <t>YMCA南大野田こども園</t>
  </si>
  <si>
    <t>泉第2チェリーこども園</t>
  </si>
  <si>
    <t>泉チェリーこども園　</t>
  </si>
  <si>
    <t>寺岡すいせんこども園　</t>
  </si>
  <si>
    <t>学校法人秀志学園　幼保連携型認定こども園　泉の杜幼稚園</t>
  </si>
  <si>
    <t>幼保連携型認定こども園　高森サーラこども園　</t>
  </si>
  <si>
    <t>社会福祉法人一寿会　住吉台こども園</t>
  </si>
  <si>
    <t>社会福祉法人一寿会　長命ヶ丘つくしこども園</t>
  </si>
  <si>
    <t>認定こども園　ろりぽっぷ泉中央南園</t>
  </si>
  <si>
    <t>認定こども園　ろりぽっぷ赤い屋根の保育園</t>
  </si>
  <si>
    <t>YMCA加茂こども園</t>
  </si>
  <si>
    <t>南光台すいせんこども園</t>
  </si>
  <si>
    <t>栗生あおばこども園</t>
  </si>
  <si>
    <t>認定こども園　仙台YMCA幼稚園</t>
  </si>
  <si>
    <t>認定こども園　旭ケ丘幼稚園</t>
  </si>
  <si>
    <t>認定こども園　東仙台幼稚園</t>
  </si>
  <si>
    <t>認定こども園　るり幼稚園</t>
  </si>
  <si>
    <t>泉第二幼稚園</t>
  </si>
  <si>
    <t>ねのしろいし幼稚園</t>
  </si>
  <si>
    <t>みのりこども園</t>
  </si>
  <si>
    <t>認定こども園　TOBINOKO</t>
  </si>
  <si>
    <t>ますえの森どうわこども園　</t>
  </si>
  <si>
    <t>ちゃいるどらんど岩切こども園</t>
  </si>
  <si>
    <t>認定こども園れいんぼーなーさりー原ノ町館</t>
  </si>
  <si>
    <t>ミッキー榴岡公園前こども園</t>
    <rPh sb="8" eb="9">
      <t>マエ</t>
    </rPh>
    <phoneticPr fontId="63"/>
  </si>
  <si>
    <t>つつじがおかもりのいえこども園</t>
  </si>
  <si>
    <t>幸町すいせんこども園</t>
  </si>
  <si>
    <t>ちいさなこどもえん</t>
  </si>
  <si>
    <t>ありすの国こども園</t>
  </si>
  <si>
    <t>ちゃいるどらんど荒井こども園</t>
  </si>
  <si>
    <t>六丁の目マザーグースこども園</t>
  </si>
  <si>
    <t>あそびまショーこども園</t>
  </si>
  <si>
    <t>ぷらざこども園長町</t>
  </si>
  <si>
    <t>鶴が丘マミーこども園</t>
  </si>
  <si>
    <t>ぷりえ～る南中山認定こども園</t>
  </si>
  <si>
    <t>泉すぎのここども園</t>
  </si>
  <si>
    <t>そらのここども園</t>
  </si>
  <si>
    <t>ミッキー八乙女中央こども園</t>
  </si>
  <si>
    <t>まつもりこども園</t>
  </si>
  <si>
    <t>　令和５年11月２日付仙台市（R５こ幼認）指令第</t>
    <rPh sb="1" eb="3">
      <t>レイワ</t>
    </rPh>
    <rPh sb="4" eb="5">
      <t>ネン</t>
    </rPh>
    <rPh sb="7" eb="8">
      <t>ツキ</t>
    </rPh>
    <rPh sb="9" eb="10">
      <t>ニチ</t>
    </rPh>
    <rPh sb="10" eb="11">
      <t>ツ</t>
    </rPh>
    <rPh sb="11" eb="14">
      <t>センダイシ</t>
    </rPh>
    <rPh sb="18" eb="19">
      <t>ヨウ</t>
    </rPh>
    <rPh sb="19" eb="20">
      <t>ニン</t>
    </rPh>
    <rPh sb="21" eb="23">
      <t>シレイ</t>
    </rPh>
    <rPh sb="23" eb="24">
      <t>ダイ</t>
    </rPh>
    <phoneticPr fontId="4"/>
  </si>
  <si>
    <t>こ幼認）指令第</t>
    <rPh sb="1" eb="2">
      <t>ヨウ</t>
    </rPh>
    <rPh sb="2" eb="3">
      <t>ニン</t>
    </rPh>
    <rPh sb="4" eb="6">
      <t>シレイ</t>
    </rPh>
    <rPh sb="6" eb="7">
      <t>ダイ</t>
    </rPh>
    <phoneticPr fontId="4"/>
  </si>
  <si>
    <t>仙台市（R</t>
    <rPh sb="0" eb="3">
      <t>センダイシ</t>
    </rPh>
    <phoneticPr fontId="4"/>
  </si>
  <si>
    <t>号</t>
    <rPh sb="0" eb="1">
      <t>ゴウ</t>
    </rPh>
    <phoneticPr fontId="4"/>
  </si>
  <si>
    <t>5</t>
    <phoneticPr fontId="4"/>
  </si>
  <si>
    <t>※　通常の教育時間終了後に，開園日の4/5以上の日数において，１日２時間以上，預かり保育を実施している園に支給されるもの</t>
    <rPh sb="14" eb="17">
      <t>カイエンビ</t>
    </rPh>
    <rPh sb="21" eb="23">
      <t>イジョウ</t>
    </rPh>
    <rPh sb="24" eb="26">
      <t>ニッスウ</t>
    </rPh>
    <rPh sb="32" eb="33">
      <t>ニチ</t>
    </rPh>
    <phoneticPr fontId="4"/>
  </si>
  <si>
    <r>
      <t>協定締結・解除年月日
(</t>
    </r>
    <r>
      <rPr>
        <sz val="12"/>
        <color rgb="FFFF0000"/>
        <rFont val="HGSｺﾞｼｯｸM"/>
        <family val="3"/>
        <charset val="128"/>
      </rPr>
      <t>R5.4.2～R6.3.1</t>
    </r>
    <r>
      <rPr>
        <sz val="12"/>
        <rFont val="HGSｺﾞｼｯｸM"/>
        <family val="3"/>
        <charset val="128"/>
      </rPr>
      <t>に締結・解除したもの）</t>
    </r>
    <rPh sb="0" eb="2">
      <t>キョウテイ</t>
    </rPh>
    <rPh sb="2" eb="4">
      <t>テイケツ</t>
    </rPh>
    <rPh sb="5" eb="7">
      <t>カイジョ</t>
    </rPh>
    <rPh sb="7" eb="10">
      <t>ネンガッピ</t>
    </rPh>
    <rPh sb="26" eb="28">
      <t>テイケツ</t>
    </rPh>
    <rPh sb="29" eb="31">
      <t>カイジョ</t>
    </rPh>
    <phoneticPr fontId="4"/>
  </si>
  <si>
    <r>
      <t>※１　①幼稚園割の対象となるのは，預かり保育実施割合</t>
    </r>
    <r>
      <rPr>
        <sz val="14"/>
        <rFont val="Century"/>
        <family val="1"/>
      </rPr>
      <t>(</t>
    </r>
    <r>
      <rPr>
        <sz val="14"/>
        <rFont val="HGPｺﾞｼｯｸM"/>
        <family val="3"/>
        <charset val="128"/>
      </rPr>
      <t>ア</t>
    </r>
    <r>
      <rPr>
        <sz val="14"/>
        <rFont val="Century"/>
        <family val="1"/>
      </rPr>
      <t>)</t>
    </r>
    <r>
      <rPr>
        <sz val="14"/>
        <rFont val="HGPｺﾞｼｯｸM"/>
        <family val="3"/>
        <charset val="128"/>
      </rPr>
      <t>が５割未満の園，又は，５割以上であっても宮城県の「預かり保育等推進事業補助金」の対象とならない園です。</t>
    </r>
    <rPh sb="9" eb="11">
      <t>タイショウ</t>
    </rPh>
    <rPh sb="37" eb="38">
      <t>マタ</t>
    </rPh>
    <rPh sb="59" eb="60">
      <t>トウ</t>
    </rPh>
    <phoneticPr fontId="4"/>
  </si>
  <si>
    <t>仙台市若林区木ノ下三丁目4-1</t>
    <rPh sb="9" eb="10">
      <t>サン</t>
    </rPh>
    <phoneticPr fontId="63"/>
  </si>
  <si>
    <t>学校法人　東都学園</t>
  </si>
  <si>
    <t>学校法人　福聚幼稚園</t>
  </si>
  <si>
    <t>学校法人　仙台みどり学園</t>
  </si>
  <si>
    <t>学校法人　宮城学院</t>
  </si>
  <si>
    <t>学校法人　長谷柳絮学園</t>
  </si>
  <si>
    <t>社会福祉法人　青葉福祉会</t>
  </si>
  <si>
    <t>社会福祉法人　想伝舎</t>
  </si>
  <si>
    <t>社会福祉法人　未来福祉会</t>
  </si>
  <si>
    <t>社会福祉法人　仙台市社会事業協会</t>
  </si>
  <si>
    <t>学校法人　立華学園</t>
  </si>
  <si>
    <t>社会福祉法人　幸生会</t>
  </si>
  <si>
    <t>社会福祉法人　善き牧者会</t>
  </si>
  <si>
    <t>学校法人　清野学園</t>
  </si>
  <si>
    <t>社会福祉法人　円周福祉会</t>
  </si>
  <si>
    <t>学校法人　ろりぽっぷ学園</t>
  </si>
  <si>
    <t>社会福祉法人　光の子福祉会</t>
  </si>
  <si>
    <t>学校法人　前田学園</t>
  </si>
  <si>
    <t>学校法人　仙台こひつじ学園</t>
  </si>
  <si>
    <t>学校法人　清泉学園</t>
  </si>
  <si>
    <t>社会福祉法人　北杜福祉会</t>
  </si>
  <si>
    <t>社会福祉法人　柏松会</t>
  </si>
  <si>
    <t>社会福祉法人　銀杏の会</t>
  </si>
  <si>
    <t>社会福祉法人　仙台YMCA福祉会</t>
  </si>
  <si>
    <t>学校法人　秀志学園</t>
  </si>
  <si>
    <t>社会福祉法人　仙慈会</t>
  </si>
  <si>
    <t>社会福祉法人　一寿会</t>
  </si>
  <si>
    <t>社会福祉法人　鼎会</t>
  </si>
  <si>
    <t>学校法人　旭ヶ丘学園</t>
  </si>
  <si>
    <t>学校法人　陸奥国分寺学園</t>
  </si>
  <si>
    <t>学校法人　東北文化学園大学</t>
  </si>
  <si>
    <t>有限会社　カール英会話ほいくえん</t>
  </si>
  <si>
    <t>社会福祉法人　中山福祉会</t>
  </si>
  <si>
    <t>童和保育サービス株式会社</t>
  </si>
  <si>
    <t>株式会社　ちゃいるどらんど</t>
  </si>
  <si>
    <t>仙台ナーサリー株式会社</t>
  </si>
  <si>
    <t>株式会社　エコエネルギー普及協会</t>
  </si>
  <si>
    <t>社会福祉法人 未来福祉会</t>
  </si>
  <si>
    <t>社会福祉法人 太陽の丘福祉会</t>
  </si>
  <si>
    <t>株式会社エコエネルギー普及協会</t>
  </si>
  <si>
    <t>トータルアート株式会社</t>
  </si>
  <si>
    <t>社会福祉法人　喬希会</t>
  </si>
  <si>
    <t>株式会社　マザーグース</t>
  </si>
  <si>
    <t>株式会社　おもちゃばこ保育園</t>
  </si>
  <si>
    <t>一般社団法人　六丁の目保育園</t>
  </si>
  <si>
    <t>社会福祉法人　にじいろ会</t>
  </si>
  <si>
    <t>株式会社　lumiereひまわり</t>
  </si>
  <si>
    <t>株式会社　ラヴィエール</t>
  </si>
  <si>
    <t>株式会社　ちびっこひろば保育園</t>
  </si>
  <si>
    <t>株式会社 仙台進学プラザ</t>
  </si>
  <si>
    <t>株式会社　マミー保育園</t>
  </si>
  <si>
    <t>株式会社　ウェルフェア</t>
  </si>
  <si>
    <t>株式会社　オードリー</t>
  </si>
  <si>
    <t>一般社団法人　そらのこ保育園</t>
  </si>
  <si>
    <t>株式会社　ゆめぽけっと</t>
  </si>
  <si>
    <t>仙台市宮城野区田子三丁目13-36</t>
    <rPh sb="9" eb="12">
      <t>サンチョウメ</t>
    </rPh>
    <phoneticPr fontId="4"/>
  </si>
  <si>
    <t>仙台市宮城野区小鶴一丁目9-20</t>
    <rPh sb="9" eb="12">
      <t>イッチョウメ</t>
    </rPh>
    <phoneticPr fontId="4"/>
  </si>
  <si>
    <t>仙台市若林区大和町一丁目17-25</t>
    <rPh sb="9" eb="12">
      <t>イッチョウメ</t>
    </rPh>
    <phoneticPr fontId="4"/>
  </si>
  <si>
    <t>仙台市若林区荒井三丁目15-9</t>
    <rPh sb="0" eb="3">
      <t>センダイシ</t>
    </rPh>
    <rPh sb="8" eb="11">
      <t>サンチョウメ</t>
    </rPh>
    <phoneticPr fontId="4"/>
  </si>
  <si>
    <t>仙台市若林区若林四丁目1-24</t>
    <rPh sb="0" eb="3">
      <t>センダイシ</t>
    </rPh>
    <rPh sb="8" eb="11">
      <t>ヨンチョウメ</t>
    </rPh>
    <phoneticPr fontId="4"/>
  </si>
  <si>
    <t>仙台市若林区河原町二丁目2-7</t>
    <rPh sb="0" eb="3">
      <t>センダイシ</t>
    </rPh>
    <rPh sb="9" eb="12">
      <t>ニチョウメ</t>
    </rPh>
    <phoneticPr fontId="4"/>
  </si>
  <si>
    <t>仙台市太白区八木山南三丁目3-4</t>
    <rPh sb="10" eb="13">
      <t>サンチョウメ</t>
    </rPh>
    <phoneticPr fontId="4"/>
  </si>
  <si>
    <t>仙台市青葉区旭ケ丘四丁目8-17</t>
    <rPh sb="6" eb="9">
      <t>アサヒガオカ</t>
    </rPh>
    <rPh sb="9" eb="12">
      <t>ヨンチョウメ</t>
    </rPh>
    <phoneticPr fontId="4"/>
  </si>
  <si>
    <t>仙台市青葉区一番町二丁目1-4</t>
    <phoneticPr fontId="4"/>
  </si>
  <si>
    <t>仙台市宮城野区鶴ケ谷二丁目２</t>
    <rPh sb="7" eb="10">
      <t>ツルガヤ</t>
    </rPh>
    <rPh sb="10" eb="13">
      <t>ニチョウメ</t>
    </rPh>
    <phoneticPr fontId="4"/>
  </si>
  <si>
    <t>仙台市太白区大野田四丁目8-12</t>
    <rPh sb="6" eb="9">
      <t>オオノダ</t>
    </rPh>
    <rPh sb="9" eb="12">
      <t>ヨンチョウメ</t>
    </rPh>
    <phoneticPr fontId="4"/>
  </si>
  <si>
    <t>仙台市泉区高森二丁目1-3</t>
    <rPh sb="0" eb="3">
      <t>センダイシ</t>
    </rPh>
    <rPh sb="3" eb="5">
      <t>イズミク</t>
    </rPh>
    <rPh sb="5" eb="7">
      <t>タカモリ</t>
    </rPh>
    <rPh sb="7" eb="10">
      <t>ニチョウメ</t>
    </rPh>
    <phoneticPr fontId="4"/>
  </si>
  <si>
    <t>仙台市泉区加茂二丁目24-2</t>
    <rPh sb="5" eb="7">
      <t>カモ</t>
    </rPh>
    <rPh sb="7" eb="10">
      <t>ニチョウメ</t>
    </rPh>
    <phoneticPr fontId="4"/>
  </si>
  <si>
    <t>仙台市青葉区支倉町2-55</t>
  </si>
  <si>
    <t>仙台市青葉区昭和町4-11</t>
  </si>
  <si>
    <t>仙台市青葉区葉山町8-1</t>
  </si>
  <si>
    <t>仙台市宮城野区中野字大貝沼20-17</t>
  </si>
  <si>
    <t>仙台市宮城野区枡江1-2</t>
  </si>
  <si>
    <t>仙台市若林区沖野字高野南197-1</t>
  </si>
  <si>
    <t>認定ろりぽっぷこども園</t>
  </si>
  <si>
    <t>社会福祉法人　恵萩会</t>
  </si>
  <si>
    <t>学校法人　仙台ＹＭＣＡ学園</t>
  </si>
  <si>
    <t>仙台市青葉区立町9-7</t>
  </si>
  <si>
    <t>学校法人　本松学園</t>
  </si>
  <si>
    <t>小田原ことりのうたこども園</t>
  </si>
  <si>
    <t>宗教法人　真宗大谷派　宝林寺</t>
  </si>
  <si>
    <t>学校法人　村山学園</t>
  </si>
  <si>
    <t>学校法人　おおとり学園</t>
  </si>
  <si>
    <t>柴田郡村田町大字足立字上ヶ戸17-5</t>
  </si>
  <si>
    <t>仙台市青葉区川平一丁目7-16</t>
    <rPh sb="8" eb="11">
      <t>イッチョウメ</t>
    </rPh>
    <phoneticPr fontId="3"/>
  </si>
  <si>
    <t>仙台市青葉区国見四丁目5-1</t>
    <rPh sb="8" eb="11">
      <t>ヨンチョウメ</t>
    </rPh>
    <phoneticPr fontId="3"/>
  </si>
  <si>
    <t>仙台市青葉区柏木一丁目7-45</t>
    <rPh sb="8" eb="11">
      <t>イッチョウメ</t>
    </rPh>
    <phoneticPr fontId="3"/>
  </si>
  <si>
    <t>仙台市青葉区桜ケ丘九丁目1-1</t>
    <rPh sb="6" eb="9">
      <t>サクラガオカ</t>
    </rPh>
    <rPh sb="9" eb="12">
      <t>キュウチョウメ</t>
    </rPh>
    <phoneticPr fontId="3"/>
  </si>
  <si>
    <t>仙台市青葉区宮町一丁目4-47</t>
    <rPh sb="8" eb="11">
      <t>イッチョウメ</t>
    </rPh>
    <phoneticPr fontId="3"/>
  </si>
  <si>
    <t>仙台市青葉区折立三丁目17-10</t>
    <rPh sb="6" eb="8">
      <t>オリタテ</t>
    </rPh>
    <rPh sb="8" eb="11">
      <t>サンチョウメ</t>
    </rPh>
    <phoneticPr fontId="3"/>
  </si>
  <si>
    <t>仙台市青葉区小松島四丁目17-22</t>
    <rPh sb="9" eb="12">
      <t>ヨンチョウメ</t>
    </rPh>
    <phoneticPr fontId="3"/>
  </si>
  <si>
    <t>仙台市青葉区栗生一丁目25-1</t>
    <rPh sb="8" eb="11">
      <t>イッチョウメ</t>
    </rPh>
    <phoneticPr fontId="3"/>
  </si>
  <si>
    <t>仙台市宮城野区東仙台六丁目8-20</t>
    <rPh sb="10" eb="13">
      <t>ロクチョウメ</t>
    </rPh>
    <phoneticPr fontId="3"/>
  </si>
  <si>
    <t>仙台市宮城野区出花一丁目279</t>
    <rPh sb="9" eb="12">
      <t>イッチョウメ</t>
    </rPh>
    <phoneticPr fontId="3"/>
  </si>
  <si>
    <t>学校法人七郷学園　蒲町こども園</t>
    <rPh sb="0" eb="2">
      <t>ガッコウ</t>
    </rPh>
    <rPh sb="2" eb="4">
      <t>ホウジン</t>
    </rPh>
    <rPh sb="4" eb="6">
      <t>シチゴウ</t>
    </rPh>
    <rPh sb="6" eb="8">
      <t>ガクエン</t>
    </rPh>
    <phoneticPr fontId="3"/>
  </si>
  <si>
    <t>仙台市若林区荒井三丁目15-9</t>
    <rPh sb="8" eb="11">
      <t>サンチョウメ</t>
    </rPh>
    <phoneticPr fontId="3"/>
  </si>
  <si>
    <t>仙台市若林区新寺三丁目8-5</t>
    <rPh sb="8" eb="11">
      <t>サンチョウメ</t>
    </rPh>
    <phoneticPr fontId="3"/>
  </si>
  <si>
    <t>仙台市青葉区宮町一丁目4-47</t>
    <rPh sb="0" eb="3">
      <t>センダイシ</t>
    </rPh>
    <rPh sb="3" eb="6">
      <t>アオバク</t>
    </rPh>
    <rPh sb="6" eb="8">
      <t>ミヤマチ</t>
    </rPh>
    <rPh sb="8" eb="11">
      <t>イッチョウメ</t>
    </rPh>
    <phoneticPr fontId="7"/>
  </si>
  <si>
    <t>仙台市若林区卸町二丁目1-17</t>
    <rPh sb="0" eb="3">
      <t>センダイシ</t>
    </rPh>
    <phoneticPr fontId="7"/>
  </si>
  <si>
    <t>仙台市太白区西中田六丁目8-20</t>
    <rPh sb="9" eb="12">
      <t>ロクチョウメ</t>
    </rPh>
    <phoneticPr fontId="3"/>
  </si>
  <si>
    <t>仙台市太白区八木山緑町21-10</t>
  </si>
  <si>
    <t>仙台市太白区袋原六丁目6-10</t>
    <rPh sb="0" eb="3">
      <t>センダイシ</t>
    </rPh>
    <rPh sb="8" eb="11">
      <t>ロクチョウメ</t>
    </rPh>
    <phoneticPr fontId="7"/>
  </si>
  <si>
    <t>仙台市太白区中田四丁目1-3-1</t>
    <rPh sb="8" eb="11">
      <t>ヨンチョウメ</t>
    </rPh>
    <phoneticPr fontId="3"/>
  </si>
  <si>
    <t>仙台市青葉区立町9-7</t>
    <rPh sb="0" eb="3">
      <t>センダイシ</t>
    </rPh>
    <rPh sb="3" eb="6">
      <t>アオバク</t>
    </rPh>
    <phoneticPr fontId="7"/>
  </si>
  <si>
    <t>幼保連携型認定こども園　やかまし村　</t>
    <rPh sb="0" eb="2">
      <t>ヨウホ</t>
    </rPh>
    <rPh sb="2" eb="5">
      <t>レンケイガタ</t>
    </rPh>
    <phoneticPr fontId="3"/>
  </si>
  <si>
    <t>仙台市泉区住吉台西二丁目7-6</t>
    <rPh sb="9" eb="12">
      <t>ニチョウメ</t>
    </rPh>
    <phoneticPr fontId="3"/>
  </si>
  <si>
    <t>仙台市泉区桂三丁目19-6</t>
    <rPh sb="6" eb="9">
      <t>サンチョウメ</t>
    </rPh>
    <phoneticPr fontId="3"/>
  </si>
  <si>
    <t>仙台市青葉区栗生一丁目25-1</t>
    <rPh sb="0" eb="3">
      <t>センダイシ</t>
    </rPh>
    <rPh sb="3" eb="6">
      <t>アオバク</t>
    </rPh>
    <rPh sb="6" eb="7">
      <t>クリ</t>
    </rPh>
    <rPh sb="7" eb="8">
      <t>イ</t>
    </rPh>
    <rPh sb="8" eb="11">
      <t>イッチョウメ</t>
    </rPh>
    <phoneticPr fontId="7"/>
  </si>
  <si>
    <t>角田市島田字御蔵林59</t>
    <rPh sb="0" eb="3">
      <t>カクダシ</t>
    </rPh>
    <rPh sb="3" eb="5">
      <t>シマダ</t>
    </rPh>
    <rPh sb="5" eb="6">
      <t>ジ</t>
    </rPh>
    <rPh sb="6" eb="8">
      <t>オクラ</t>
    </rPh>
    <rPh sb="8" eb="9">
      <t>バヤシ</t>
    </rPh>
    <phoneticPr fontId="3"/>
  </si>
  <si>
    <t>仙台市青葉区旭ケ丘二丁目22-21</t>
    <rPh sb="6" eb="9">
      <t>アサヒガオカ</t>
    </rPh>
    <rPh sb="9" eb="12">
      <t>ニチョウメ</t>
    </rPh>
    <phoneticPr fontId="3"/>
  </si>
  <si>
    <t>仙台市宮城野区燕沢一丁目15-25</t>
    <rPh sb="9" eb="12">
      <t>イッチョウメ</t>
    </rPh>
    <phoneticPr fontId="3"/>
  </si>
  <si>
    <t xml:space="preserve">幼稚園型認定こども園 聖ウルスラ学院英智幼稚園 </t>
    <rPh sb="0" eb="3">
      <t>ヨウチエン</t>
    </rPh>
    <rPh sb="3" eb="4">
      <t>カタ</t>
    </rPh>
    <phoneticPr fontId="3"/>
  </si>
  <si>
    <t>仙台市若林区木ノ下一丁目25-25</t>
    <rPh sb="0" eb="3">
      <t>センダイシ</t>
    </rPh>
    <rPh sb="6" eb="7">
      <t>キ</t>
    </rPh>
    <rPh sb="8" eb="9">
      <t>シタ</t>
    </rPh>
    <rPh sb="9" eb="12">
      <t>イッチョウメ</t>
    </rPh>
    <phoneticPr fontId="7"/>
  </si>
  <si>
    <t>幼稚園型認定こども園　若竹幼稚園</t>
    <rPh sb="0" eb="3">
      <t>ヨウチエン</t>
    </rPh>
    <rPh sb="3" eb="4">
      <t>ガタ</t>
    </rPh>
    <phoneticPr fontId="3"/>
  </si>
  <si>
    <t>仙台市太白区四郎丸字吹上23</t>
  </si>
  <si>
    <t>仙台市泉区将監十三丁目1-1</t>
    <rPh sb="7" eb="11">
      <t>ジュウサンチョウメ</t>
    </rPh>
    <phoneticPr fontId="3"/>
  </si>
  <si>
    <t>仙台市泉区根白石字新坂上29</t>
    <rPh sb="5" eb="8">
      <t>ネノシロイシ</t>
    </rPh>
    <rPh sb="8" eb="9">
      <t>アザ</t>
    </rPh>
    <rPh sb="9" eb="11">
      <t>シンサカ</t>
    </rPh>
    <rPh sb="11" eb="12">
      <t>ウエ</t>
    </rPh>
    <phoneticPr fontId="3"/>
  </si>
  <si>
    <t>仙台市泉区松陵二丁目19-1</t>
    <rPh sb="3" eb="5">
      <t>イズミク</t>
    </rPh>
    <rPh sb="5" eb="7">
      <t>ショウリョウ</t>
    </rPh>
    <rPh sb="7" eb="10">
      <t>ニチョウメ</t>
    </rPh>
    <phoneticPr fontId="3"/>
  </si>
  <si>
    <t>仙台市泉区南光台二丁目2-3</t>
    <rPh sb="8" eb="11">
      <t>ニチョウメ</t>
    </rPh>
    <phoneticPr fontId="3"/>
  </si>
  <si>
    <t>仙台市泉区南光台南一丁目18-1</t>
    <rPh sb="8" eb="9">
      <t>ミナミ</t>
    </rPh>
    <rPh sb="9" eb="12">
      <t>イッチョウメ</t>
    </rPh>
    <phoneticPr fontId="3"/>
  </si>
  <si>
    <t>仙台市泉区松森字陣ヶ原30-10</t>
    <rPh sb="5" eb="7">
      <t>マツモリ</t>
    </rPh>
    <rPh sb="7" eb="8">
      <t>アザ</t>
    </rPh>
    <rPh sb="8" eb="9">
      <t>ジン</t>
    </rPh>
    <rPh sb="10" eb="11">
      <t>ハラ</t>
    </rPh>
    <phoneticPr fontId="3"/>
  </si>
  <si>
    <t>仙台市泉区明石南六丁目13-2</t>
    <rPh sb="5" eb="7">
      <t>アカシ</t>
    </rPh>
    <rPh sb="7" eb="8">
      <t>ミナミ</t>
    </rPh>
    <rPh sb="8" eb="11">
      <t>ロクチョウメ</t>
    </rPh>
    <phoneticPr fontId="3"/>
  </si>
  <si>
    <t>認定こども園　友愛幼稚園</t>
    <rPh sb="0" eb="2">
      <t>ニンテイ</t>
    </rPh>
    <rPh sb="5" eb="6">
      <t>エン</t>
    </rPh>
    <phoneticPr fontId="3"/>
  </si>
  <si>
    <t>仙台市青葉区国見六丁目45-1</t>
    <rPh sb="8" eb="11">
      <t>ロクチョウメ</t>
    </rPh>
    <phoneticPr fontId="3"/>
  </si>
  <si>
    <t>仙台市若林区卸町三丁目1-4</t>
    <rPh sb="8" eb="11">
      <t>サンチョウメ</t>
    </rPh>
    <phoneticPr fontId="3"/>
  </si>
  <si>
    <t>仙台市青葉区木町通二丁目3-39</t>
    <rPh sb="0" eb="3">
      <t>センダイシ</t>
    </rPh>
    <phoneticPr fontId="7"/>
  </si>
  <si>
    <t>仙台市青葉区中山二丁目17-1</t>
    <rPh sb="0" eb="3">
      <t>センダイシ</t>
    </rPh>
    <phoneticPr fontId="7"/>
  </si>
  <si>
    <t>仙台市宮城野区枡江8-10</t>
  </si>
  <si>
    <t>仙台市若林区六丁の目西町3-41</t>
  </si>
  <si>
    <t>仙台市宮城野区新田東一丁目8-4</t>
    <rPh sb="10" eb="13">
      <t>イッチョウメ</t>
    </rPh>
    <phoneticPr fontId="3"/>
  </si>
  <si>
    <t>仙台市宮城野区田子二丁目10-2</t>
    <rPh sb="9" eb="12">
      <t>ニチョウメ</t>
    </rPh>
    <phoneticPr fontId="3"/>
  </si>
  <si>
    <t>ミッキー榴岡公園前こども園</t>
    <rPh sb="8" eb="9">
      <t>マエ</t>
    </rPh>
    <phoneticPr fontId="14"/>
  </si>
  <si>
    <t>仙台市青葉区昭和町4-11</t>
    <rPh sb="0" eb="3">
      <t>センダイシ</t>
    </rPh>
    <rPh sb="3" eb="6">
      <t>アオバク</t>
    </rPh>
    <rPh sb="6" eb="9">
      <t>ショウワマチ</t>
    </rPh>
    <phoneticPr fontId="7"/>
  </si>
  <si>
    <t>仙台市泉区北中山四丁目26-18</t>
    <rPh sb="3" eb="5">
      <t>イズミク</t>
    </rPh>
    <rPh sb="5" eb="8">
      <t>キタナカヤマ</t>
    </rPh>
    <rPh sb="8" eb="11">
      <t>ヨンチョウメ</t>
    </rPh>
    <phoneticPr fontId="3"/>
  </si>
  <si>
    <t>認定こども園れいんぼーなーさりー田子館</t>
    <rPh sb="0" eb="2">
      <t>ニンテイ</t>
    </rPh>
    <rPh sb="5" eb="6">
      <t>エン</t>
    </rPh>
    <phoneticPr fontId="3"/>
  </si>
  <si>
    <t>仙台市宮城野区田子二丁目10-2</t>
    <rPh sb="0" eb="3">
      <t>センダイシ</t>
    </rPh>
    <phoneticPr fontId="7"/>
  </si>
  <si>
    <t>仙台市宮城野区小田原二丁目1-32</t>
    <rPh sb="0" eb="3">
      <t>センダイシ</t>
    </rPh>
    <rPh sb="7" eb="10">
      <t>オダワラ</t>
    </rPh>
    <rPh sb="10" eb="13">
      <t>ニチョウメ</t>
    </rPh>
    <phoneticPr fontId="7"/>
  </si>
  <si>
    <t>仙台市若林区六丁の目中町1-38</t>
  </si>
  <si>
    <t>仙台市若林区蒲町7-8</t>
  </si>
  <si>
    <t>仙台市若林区六丁の目東町3-17</t>
  </si>
  <si>
    <t>仙台市若林区伊在三丁目9-4</t>
    <rPh sb="0" eb="3">
      <t>センダイシ</t>
    </rPh>
    <phoneticPr fontId="7"/>
  </si>
  <si>
    <t>仙台市太白区鹿野三丁目14-15</t>
    <rPh sb="8" eb="11">
      <t>サンチョウメ</t>
    </rPh>
    <phoneticPr fontId="3"/>
  </si>
  <si>
    <t>仙台市太白区あすと長町三丁目2-23</t>
    <rPh sb="11" eb="14">
      <t>サンチョウメ</t>
    </rPh>
    <phoneticPr fontId="3"/>
  </si>
  <si>
    <t>仙台市若林区若林一丁目6-17</t>
    <rPh sb="8" eb="11">
      <t>イッチョウメ</t>
    </rPh>
    <phoneticPr fontId="3"/>
  </si>
  <si>
    <t>仙台市若林区土樋104</t>
    <rPh sb="0" eb="3">
      <t>センダイシ</t>
    </rPh>
    <rPh sb="3" eb="6">
      <t>ワカバヤシク</t>
    </rPh>
    <rPh sb="6" eb="7">
      <t>ツチ</t>
    </rPh>
    <rPh sb="7" eb="8">
      <t>トイ</t>
    </rPh>
    <phoneticPr fontId="7"/>
  </si>
  <si>
    <t>仙台市泉区鶴が丘三丁目24-7</t>
    <rPh sb="8" eb="11">
      <t>サンチョウメ</t>
    </rPh>
    <phoneticPr fontId="3"/>
  </si>
  <si>
    <t>仙台市青葉区昭和町3-15</t>
  </si>
  <si>
    <t>仙台市泉区南中山四丁目27-16</t>
    <rPh sb="8" eb="11">
      <t>ヨンチョウメ</t>
    </rPh>
    <phoneticPr fontId="3"/>
  </si>
  <si>
    <t>仙台市泉区東黒松19-34</t>
    <rPh sb="0" eb="3">
      <t>センダイシ</t>
    </rPh>
    <phoneticPr fontId="7"/>
  </si>
  <si>
    <t>仙台市青葉区昭和町3-15</t>
    <rPh sb="0" eb="3">
      <t>センダイシ</t>
    </rPh>
    <rPh sb="3" eb="6">
      <t>アオバク</t>
    </rPh>
    <rPh sb="6" eb="9">
      <t>ショウワマチ</t>
    </rPh>
    <phoneticPr fontId="7"/>
  </si>
  <si>
    <t>石巻市大街道西二丁目7-47</t>
    <rPh sb="7" eb="10">
      <t>ニチョウメ</t>
    </rPh>
    <phoneticPr fontId="3"/>
  </si>
  <si>
    <t>幼稚園（新制度）</t>
    <rPh sb="4" eb="7">
      <t>シンセイド</t>
    </rPh>
    <phoneticPr fontId="4"/>
  </si>
  <si>
    <t>幼稚園（従来制度）</t>
    <rPh sb="4" eb="6">
      <t>ジュウライ</t>
    </rPh>
    <rPh sb="6" eb="8">
      <t>セイド</t>
    </rPh>
    <phoneticPr fontId="4"/>
  </si>
  <si>
    <t>仙台市宮城野区燕沢一丁目15-25</t>
    <rPh sb="7" eb="9">
      <t>ツバメサワ</t>
    </rPh>
    <rPh sb="9" eb="12">
      <t>イッチョウメ</t>
    </rPh>
    <phoneticPr fontId="3"/>
  </si>
  <si>
    <t>令和　　　年　　　月　　　日</t>
    <rPh sb="0" eb="2">
      <t>レイワ</t>
    </rPh>
    <rPh sb="5" eb="6">
      <t>ネン</t>
    </rPh>
    <rPh sb="9" eb="10">
      <t>ガツ</t>
    </rPh>
    <rPh sb="13" eb="14">
      <t>ニチ</t>
    </rPh>
    <phoneticPr fontId="63"/>
  </si>
  <si>
    <t>（</t>
    <phoneticPr fontId="4"/>
  </si>
  <si>
    <t>）</t>
    <phoneticPr fontId="4"/>
  </si>
  <si>
    <t>口座を複数登録していますので</t>
    <rPh sb="0" eb="2">
      <t>コウザ</t>
    </rPh>
    <rPh sb="3" eb="7">
      <t>フクスウトウロク</t>
    </rPh>
    <phoneticPr fontId="63"/>
  </si>
  <si>
    <t>仙台市青葉区中央四丁目7-20</t>
    <rPh sb="3" eb="6">
      <t>アオバク</t>
    </rPh>
    <rPh sb="6" eb="8">
      <t>チュウオウ</t>
    </rPh>
    <rPh sb="8" eb="11">
      <t>ヨンチョウメ</t>
    </rPh>
    <phoneticPr fontId="3"/>
  </si>
  <si>
    <t>※入力が必須の箇所や，他の項目への入力内容と矛盾する場合など，セルが赤く表示されますので，必要な入力または修正を行い，赤いセルが残らないようにしてください（入力した内容が正しいにも関わらず赤いセルが残ってしまうという場合は，こども若者局認定給付課担当者までご連絡ください）。</t>
    <rPh sb="90" eb="91">
      <t>カカ</t>
    </rPh>
    <rPh sb="115" eb="117">
      <t>ワカモノ</t>
    </rPh>
    <rPh sb="123" eb="126">
      <t>タントウシャ</t>
    </rPh>
    <rPh sb="129" eb="131">
      <t>レンラク</t>
    </rPh>
    <phoneticPr fontId="4"/>
  </si>
  <si>
    <t>仙台市泉区松森字中道10</t>
    <rPh sb="0" eb="3">
      <t>センダイシ</t>
    </rPh>
    <rPh sb="5" eb="7">
      <t>マツモリ</t>
    </rPh>
    <rPh sb="7" eb="8">
      <t>アザ</t>
    </rPh>
    <rPh sb="8" eb="10">
      <t>ナカミチ</t>
    </rPh>
    <phoneticPr fontId="7"/>
  </si>
  <si>
    <t>学校法人七郷学園　蒲町こども園</t>
    <rPh sb="0" eb="2">
      <t>ガッコウ</t>
    </rPh>
    <rPh sb="2" eb="4">
      <t>ホウジン</t>
    </rPh>
    <rPh sb="4" eb="6">
      <t>シチゴウ</t>
    </rPh>
    <rPh sb="6" eb="8">
      <t>ガクエン</t>
    </rPh>
    <phoneticPr fontId="4"/>
  </si>
  <si>
    <t>認定ろりぽっぷこども園</t>
    <phoneticPr fontId="4"/>
  </si>
  <si>
    <t>幼保連携型認定こども園　やかまし村　</t>
    <rPh sb="0" eb="2">
      <t>ヨウホ</t>
    </rPh>
    <rPh sb="2" eb="5">
      <t>レンケイガタ</t>
    </rPh>
    <phoneticPr fontId="4"/>
  </si>
  <si>
    <t xml:space="preserve">幼稚園型認定こども園 聖ウルスラ学院英智幼稚園 </t>
    <rPh sb="0" eb="3">
      <t>ヨウチエン</t>
    </rPh>
    <rPh sb="3" eb="4">
      <t>ガタ</t>
    </rPh>
    <phoneticPr fontId="4"/>
  </si>
  <si>
    <t>幼稚園型認定こども園　若竹幼稚園</t>
    <rPh sb="0" eb="3">
      <t>ヨウチエン</t>
    </rPh>
    <rPh sb="3" eb="4">
      <t>ガタ</t>
    </rPh>
    <phoneticPr fontId="4"/>
  </si>
  <si>
    <t>認定こども園　友愛幼稚園</t>
    <rPh sb="0" eb="2">
      <t>ニンテイ</t>
    </rPh>
    <rPh sb="5" eb="6">
      <t>エン</t>
    </rPh>
    <phoneticPr fontId="4"/>
  </si>
  <si>
    <t>認定こども園れいんぼーなーさりー田子館</t>
    <rPh sb="0" eb="2">
      <t>ニンテイ</t>
    </rPh>
    <rPh sb="5" eb="6">
      <t>エン</t>
    </rPh>
    <phoneticPr fontId="4"/>
  </si>
  <si>
    <t>小田原ことりのうたこども園</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</si>
</sst>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0"/>
    <numFmt numFmtId="177" formatCode="##,#00&quot;分間&quot;"/>
    <numFmt numFmtId="178" formatCode="##,#00&quot;円&quot;"/>
    <numFmt numFmtId="179" formatCode="&quot;又は&quot;##,#00&quot;円&quot;"/>
    <numFmt numFmtId="180" formatCode="0.00_ "/>
    <numFmt numFmtId="181" formatCode="&quot;（&quot;##,#00&quot;）&quot;"/>
    <numFmt numFmtId="182" formatCode="\(0\)"/>
    <numFmt numFmtId="183" formatCode="#,##0&quot;円&quot;"/>
    <numFmt numFmtId="184" formatCode="#,##0_ "/>
    <numFmt numFmtId="185" formatCode="#,##0_);[Red]\(#,##0\)"/>
    <numFmt numFmtId="186" formatCode="#,##0.00_ "/>
    <numFmt numFmtId="187" formatCode="#,##0.0_ "/>
    <numFmt numFmtId="188" formatCode="0_);[Red]\(0\)"/>
    <numFmt numFmtId="189" formatCode="m&quot;月&quot;d&quot;日&quot;;@"/>
  </numFmts>
  <fonts count="10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HGPｺﾞｼｯｸM"/>
      <family val="3"/>
      <charset val="128"/>
    </font>
    <font>
      <b/>
      <sz val="12"/>
      <name val="HGPｺﾞｼｯｸM"/>
      <family val="3"/>
      <charset val="128"/>
    </font>
    <font>
      <sz val="12"/>
      <name val="ＭＳ Ｐゴシック"/>
      <family val="3"/>
      <charset val="128"/>
    </font>
    <font>
      <sz val="18"/>
      <name val="HGPｺﾞｼｯｸM"/>
      <family val="3"/>
      <charset val="128"/>
    </font>
    <font>
      <sz val="11"/>
      <name val="HGPｺﾞｼｯｸM"/>
      <family val="3"/>
      <charset val="128"/>
    </font>
    <font>
      <sz val="10"/>
      <name val="HGPｺﾞｼｯｸM"/>
      <family val="3"/>
      <charset val="128"/>
    </font>
    <font>
      <b/>
      <sz val="9"/>
      <color indexed="81"/>
      <name val="ＭＳ Ｐゴシック"/>
      <family val="3"/>
      <charset val="128"/>
    </font>
    <font>
      <sz val="20"/>
      <color indexed="55"/>
      <name val="ＭＳ Ｐゴシック"/>
      <family val="3"/>
      <charset val="128"/>
    </font>
    <font>
      <sz val="14"/>
      <name val="HGPｺﾞｼｯｸM"/>
      <family val="3"/>
      <charset val="128"/>
    </font>
    <font>
      <b/>
      <sz val="14"/>
      <name val="HGPｺﾞｼｯｸM"/>
      <family val="3"/>
      <charset val="128"/>
    </font>
    <font>
      <sz val="12"/>
      <name val="Century"/>
      <family val="1"/>
    </font>
    <font>
      <sz val="16"/>
      <name val="Century"/>
      <family val="1"/>
    </font>
    <font>
      <sz val="18"/>
      <name val="Century"/>
      <family val="1"/>
    </font>
    <font>
      <b/>
      <sz val="12"/>
      <name val="Century"/>
      <family val="1"/>
    </font>
    <font>
      <sz val="12"/>
      <color indexed="55"/>
      <name val="Century"/>
      <family val="1"/>
    </font>
    <font>
      <sz val="12"/>
      <color indexed="22"/>
      <name val="Century"/>
      <family val="1"/>
    </font>
    <font>
      <b/>
      <sz val="14"/>
      <name val="Century"/>
      <family val="1"/>
    </font>
    <font>
      <sz val="14"/>
      <name val="Century"/>
      <family val="1"/>
    </font>
    <font>
      <sz val="11"/>
      <name val="Century"/>
      <family val="1"/>
    </font>
    <font>
      <u/>
      <sz val="14"/>
      <name val="Century"/>
      <family val="1"/>
    </font>
    <font>
      <b/>
      <sz val="18"/>
      <name val="Century"/>
      <family val="1"/>
    </font>
    <font>
      <u/>
      <sz val="12"/>
      <name val="Century"/>
      <family val="1"/>
    </font>
    <font>
      <sz val="10"/>
      <name val="Century"/>
      <family val="1"/>
    </font>
    <font>
      <sz val="12"/>
      <name val="ＭＳ Ｐ明朝"/>
      <family val="1"/>
      <charset val="128"/>
    </font>
    <font>
      <sz val="14"/>
      <color indexed="81"/>
      <name val="ＭＳ Ｐゴシック"/>
      <family val="3"/>
      <charset val="128"/>
    </font>
    <font>
      <u/>
      <sz val="12"/>
      <name val="HGPｺﾞｼｯｸM"/>
      <family val="3"/>
      <charset val="128"/>
    </font>
    <font>
      <b/>
      <sz val="11"/>
      <name val="HGPｺﾞｼｯｸM"/>
      <family val="3"/>
      <charset val="128"/>
    </font>
    <font>
      <sz val="11"/>
      <color indexed="81"/>
      <name val="ＭＳ Ｐゴシック"/>
      <family val="3"/>
      <charset val="128"/>
    </font>
    <font>
      <sz val="14"/>
      <color indexed="10"/>
      <name val="ＭＳ Ｐゴシック"/>
      <family val="3"/>
      <charset val="128"/>
    </font>
    <font>
      <b/>
      <sz val="14"/>
      <color indexed="10"/>
      <name val="ＭＳ Ｐゴシック"/>
      <family val="3"/>
      <charset val="128"/>
    </font>
    <font>
      <b/>
      <u/>
      <sz val="14"/>
      <color indexed="10"/>
      <name val="ＭＳ Ｐゴシック"/>
      <family val="3"/>
      <charset val="128"/>
    </font>
    <font>
      <b/>
      <sz val="12"/>
      <color indexed="81"/>
      <name val="ＭＳ Ｐゴシック"/>
      <family val="3"/>
      <charset val="128"/>
    </font>
    <font>
      <u/>
      <sz val="14"/>
      <name val="HGPｺﾞｼｯｸM"/>
      <family val="3"/>
      <charset val="128"/>
    </font>
    <font>
      <u/>
      <sz val="14"/>
      <color indexed="10"/>
      <name val="HGPｺﾞｼｯｸM"/>
      <family val="3"/>
      <charset val="128"/>
    </font>
    <font>
      <b/>
      <sz val="18"/>
      <name val="HGPｺﾞｼｯｸM"/>
      <family val="3"/>
      <charset val="128"/>
    </font>
    <font>
      <b/>
      <sz val="12"/>
      <name val="ＭＳ Ｐゴシック"/>
      <family val="3"/>
      <charset val="128"/>
    </font>
    <font>
      <b/>
      <u/>
      <sz val="14"/>
      <name val="HGPｺﾞｼｯｸM"/>
      <family val="3"/>
      <charset val="128"/>
    </font>
    <font>
      <b/>
      <sz val="13"/>
      <color indexed="10"/>
      <name val="HGPｺﾞｼｯｸM"/>
      <family val="3"/>
      <charset val="128"/>
    </font>
    <font>
      <b/>
      <u/>
      <sz val="13"/>
      <color indexed="10"/>
      <name val="HGPｺﾞｼｯｸM"/>
      <family val="3"/>
      <charset val="128"/>
    </font>
    <font>
      <sz val="14"/>
      <name val="ＭＳ Ｐ明朝"/>
      <family val="1"/>
      <charset val="128"/>
    </font>
    <font>
      <sz val="8"/>
      <name val="Century"/>
      <family val="1"/>
    </font>
    <font>
      <sz val="9"/>
      <name val="Century"/>
      <family val="1"/>
    </font>
    <font>
      <sz val="13"/>
      <name val="HGPｺﾞｼｯｸM"/>
      <family val="3"/>
      <charset val="128"/>
    </font>
    <font>
      <sz val="14"/>
      <name val="HGSｺﾞｼｯｸM"/>
      <family val="3"/>
      <charset val="128"/>
    </font>
    <font>
      <b/>
      <sz val="16"/>
      <name val="HGPｺﾞｼｯｸM"/>
      <family val="3"/>
      <charset val="128"/>
    </font>
    <font>
      <sz val="16"/>
      <name val="HGPｺﾞｼｯｸM"/>
      <family val="3"/>
      <charset val="128"/>
    </font>
    <font>
      <sz val="12"/>
      <name val="HGSｺﾞｼｯｸM"/>
      <family val="3"/>
      <charset val="128"/>
    </font>
    <font>
      <sz val="12"/>
      <color rgb="FFFF0000"/>
      <name val="HGSｺﾞｼｯｸM"/>
      <family val="3"/>
      <charset val="128"/>
    </font>
    <font>
      <sz val="10"/>
      <name val="ＭＳ Ｐ明朝"/>
      <family val="1"/>
      <charset val="128"/>
    </font>
    <font>
      <b/>
      <sz val="18"/>
      <name val="ＭＳ Ｐ明朝"/>
      <family val="1"/>
      <charset val="128"/>
    </font>
    <font>
      <b/>
      <u/>
      <sz val="12"/>
      <name val="HGPｺﾞｼｯｸM"/>
      <family val="3"/>
      <charset val="128"/>
    </font>
    <font>
      <sz val="14"/>
      <color indexed="81"/>
      <name val="MS P ゴシック"/>
      <family val="3"/>
      <charset val="128"/>
    </font>
    <font>
      <sz val="12"/>
      <color rgb="FFFF0000"/>
      <name val="Century"/>
      <family val="1"/>
    </font>
    <font>
      <sz val="12"/>
      <color rgb="FFFF0000"/>
      <name val="HGPｺﾞｼｯｸM"/>
      <family val="3"/>
      <charset val="128"/>
    </font>
    <font>
      <sz val="9"/>
      <color indexed="81"/>
      <name val="MS P ゴシック"/>
      <family val="3"/>
      <charset val="128"/>
    </font>
    <font>
      <sz val="10"/>
      <color indexed="81"/>
      <name val="MS P ゴシック"/>
      <family val="3"/>
      <charset val="128"/>
    </font>
    <font>
      <sz val="12"/>
      <name val="游明朝"/>
      <family val="1"/>
      <charset val="128"/>
    </font>
    <font>
      <sz val="12"/>
      <name val="ＭＳ 明朝"/>
      <family val="1"/>
      <charset val="128"/>
    </font>
    <font>
      <sz val="6"/>
      <name val="ＭＳ Ｐゴシック"/>
      <family val="2"/>
      <charset val="128"/>
      <scheme val="minor"/>
    </font>
    <font>
      <sz val="11"/>
      <name val="游明朝"/>
      <family val="1"/>
      <charset val="128"/>
    </font>
    <font>
      <sz val="11"/>
      <name val="ＭＳ 明朝"/>
      <family val="1"/>
      <charset val="128"/>
    </font>
    <font>
      <sz val="10"/>
      <name val="游明朝"/>
      <family val="1"/>
      <charset val="128"/>
    </font>
    <font>
      <sz val="16"/>
      <name val="游明朝"/>
      <family val="1"/>
      <charset val="128"/>
    </font>
    <font>
      <b/>
      <sz val="16"/>
      <name val="游明朝"/>
      <family val="1"/>
      <charset val="128"/>
    </font>
    <font>
      <sz val="6"/>
      <name val="ＭＳ Ｐゴシック"/>
      <family val="3"/>
      <charset val="128"/>
      <scheme val="minor"/>
    </font>
    <font>
      <sz val="16"/>
      <name val="ＭＳ 明朝"/>
      <family val="1"/>
      <charset val="128"/>
    </font>
    <font>
      <sz val="11"/>
      <color theme="1"/>
      <name val="游明朝"/>
      <family val="1"/>
      <charset val="128"/>
    </font>
    <font>
      <sz val="14"/>
      <name val="游明朝"/>
      <family val="1"/>
      <charset val="128"/>
    </font>
    <font>
      <b/>
      <sz val="9"/>
      <color indexed="81"/>
      <name val="MS P ゴシック"/>
      <family val="3"/>
      <charset val="128"/>
    </font>
    <font>
      <b/>
      <sz val="9"/>
      <color indexed="81"/>
      <name val="游ゴシック"/>
      <family val="3"/>
      <charset val="128"/>
    </font>
    <font>
      <u/>
      <sz val="14"/>
      <name val="游明朝"/>
      <family val="1"/>
      <charset val="128"/>
    </font>
    <font>
      <b/>
      <sz val="16"/>
      <name val="HGSｺﾞｼｯｸM"/>
      <family val="3"/>
      <charset val="128"/>
    </font>
    <font>
      <sz val="11"/>
      <name val="HGSｺﾞｼｯｸM"/>
      <family val="3"/>
      <charset val="128"/>
    </font>
    <font>
      <sz val="16"/>
      <color theme="1"/>
      <name val="HGSｺﾞｼｯｸM"/>
      <family val="3"/>
      <charset val="128"/>
    </font>
    <font>
      <sz val="12"/>
      <color theme="1"/>
      <name val="HGSｺﾞｼｯｸM"/>
      <family val="3"/>
      <charset val="128"/>
    </font>
    <font>
      <sz val="16"/>
      <name val="HGSｺﾞｼｯｸM"/>
      <family val="3"/>
      <charset val="128"/>
    </font>
    <font>
      <u/>
      <sz val="12"/>
      <name val="HGSｺﾞｼｯｸM"/>
      <family val="3"/>
      <charset val="128"/>
    </font>
    <font>
      <sz val="11"/>
      <color theme="1"/>
      <name val="HGSｺﾞｼｯｸM"/>
      <family val="3"/>
      <charset val="128"/>
    </font>
    <font>
      <sz val="11"/>
      <color theme="1"/>
      <name val="ＭＳ Ｐゴシック"/>
      <family val="2"/>
      <scheme val="minor"/>
    </font>
    <font>
      <b/>
      <sz val="11"/>
      <name val="游ゴシック"/>
      <family val="3"/>
      <charset val="128"/>
    </font>
    <font>
      <sz val="11"/>
      <name val="游ゴシック"/>
      <family val="3"/>
      <charset val="128"/>
    </font>
    <font>
      <sz val="12"/>
      <color theme="0" tint="-0.499984740745262"/>
      <name val="Century"/>
      <family val="1"/>
    </font>
    <font>
      <sz val="11"/>
      <color theme="1"/>
      <name val="HGPｺﾞｼｯｸM"/>
      <family val="3"/>
      <charset val="128"/>
    </font>
    <font>
      <b/>
      <sz val="16"/>
      <color theme="1"/>
      <name val="HGPｺﾞｼｯｸM"/>
      <family val="3"/>
      <charset val="128"/>
    </font>
    <font>
      <sz val="7"/>
      <color theme="1"/>
      <name val="HGPｺﾞｼｯｸM"/>
      <family val="3"/>
      <charset val="128"/>
    </font>
    <font>
      <sz val="18"/>
      <color theme="1"/>
      <name val="HGPｺﾞｼｯｸM"/>
      <family val="3"/>
      <charset val="128"/>
    </font>
    <font>
      <sz val="8"/>
      <color theme="1"/>
      <name val="HGPｺﾞｼｯｸM"/>
      <family val="3"/>
      <charset val="128"/>
    </font>
    <font>
      <sz val="7.5"/>
      <color theme="1"/>
      <name val="HGPｺﾞｼｯｸM"/>
      <family val="3"/>
      <charset val="128"/>
    </font>
    <font>
      <sz val="6"/>
      <color theme="1"/>
      <name val="HGPｺﾞｼｯｸM"/>
      <family val="3"/>
      <charset val="128"/>
    </font>
    <font>
      <sz val="16"/>
      <color theme="1"/>
      <name val="HGPｺﾞｼｯｸM"/>
      <family val="3"/>
      <charset val="128"/>
    </font>
    <font>
      <sz val="10"/>
      <color theme="1"/>
      <name val="HGPｺﾞｼｯｸM"/>
      <family val="3"/>
      <charset val="128"/>
    </font>
    <font>
      <b/>
      <sz val="7"/>
      <color theme="1"/>
      <name val="HGPｺﾞｼｯｸM"/>
      <family val="3"/>
      <charset val="128"/>
    </font>
    <font>
      <sz val="11"/>
      <color indexed="81"/>
      <name val="HGPｺﾞｼｯｸM"/>
      <family val="3"/>
      <charset val="128"/>
    </font>
    <font>
      <b/>
      <u/>
      <sz val="11"/>
      <color indexed="10"/>
      <name val="HGPｺﾞｼｯｸM"/>
      <family val="3"/>
      <charset val="128"/>
    </font>
    <font>
      <b/>
      <sz val="11"/>
      <color indexed="10"/>
      <name val="HGPｺﾞｼｯｸM"/>
      <family val="3"/>
      <charset val="128"/>
    </font>
    <font>
      <sz val="14"/>
      <color indexed="81"/>
      <name val="HGPｺﾞｼｯｸM"/>
      <family val="3"/>
      <charset val="128"/>
    </font>
    <font>
      <b/>
      <sz val="14"/>
      <color indexed="10"/>
      <name val="HGPｺﾞｼｯｸM"/>
      <family val="3"/>
      <charset val="128"/>
    </font>
    <font>
      <sz val="12"/>
      <color indexed="81"/>
      <name val="HGPｺﾞｼｯｸM"/>
      <family val="3"/>
      <charset val="128"/>
    </font>
    <font>
      <u/>
      <sz val="14"/>
      <color indexed="81"/>
      <name val="HGPｺﾞｼｯｸM"/>
      <family val="3"/>
      <charset val="128"/>
    </font>
    <font>
      <sz val="12"/>
      <color indexed="10"/>
      <name val="HGPｺﾞｼｯｸM"/>
      <family val="3"/>
      <charset val="128"/>
    </font>
    <font>
      <b/>
      <sz val="12"/>
      <color indexed="81"/>
      <name val="HGPｺﾞｼｯｸM"/>
      <family val="3"/>
      <charset val="128"/>
    </font>
    <font>
      <sz val="11"/>
      <color rgb="FFFF0000"/>
      <name val="游ゴシック"/>
      <family val="3"/>
      <charset val="128"/>
    </font>
  </fonts>
  <fills count="16">
    <fill>
      <patternFill patternType="none"/>
    </fill>
    <fill>
      <patternFill patternType="gray125"/>
    </fill>
    <fill>
      <patternFill patternType="solid">
        <fgColor indexed="13"/>
        <bgColor indexed="64"/>
      </patternFill>
    </fill>
    <fill>
      <patternFill patternType="solid">
        <fgColor indexed="52"/>
        <bgColor indexed="64"/>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theme="0" tint="-0.249977111117893"/>
        <bgColor indexed="64"/>
      </patternFill>
    </fill>
    <fill>
      <patternFill patternType="solid">
        <fgColor theme="0"/>
        <bgColor indexed="64"/>
      </patternFill>
    </fill>
    <fill>
      <patternFill patternType="solid">
        <fgColor theme="9" tint="-0.249977111117893"/>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6" tint="0.39997558519241921"/>
        <bgColor indexed="64"/>
      </patternFill>
    </fill>
  </fills>
  <borders count="165">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diagonalDown="1">
      <left/>
      <right/>
      <top/>
      <bottom/>
      <diagonal style="thin">
        <color indexed="64"/>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bottom style="double">
        <color indexed="64"/>
      </bottom>
      <diagonal/>
    </border>
    <border>
      <left style="thin">
        <color indexed="64"/>
      </left>
      <right/>
      <top/>
      <bottom style="thin">
        <color indexed="64"/>
      </bottom>
      <diagonal/>
    </border>
    <border>
      <left style="thin">
        <color indexed="64"/>
      </left>
      <right/>
      <top/>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hair">
        <color indexed="64"/>
      </left>
      <right style="thin">
        <color indexed="64"/>
      </right>
      <top/>
      <bottom style="double">
        <color indexed="64"/>
      </bottom>
      <diagonal/>
    </border>
    <border>
      <left/>
      <right/>
      <top style="thin">
        <color indexed="64"/>
      </top>
      <bottom style="double">
        <color indexed="64"/>
      </bottom>
      <diagonal/>
    </border>
    <border>
      <left style="hair">
        <color indexed="64"/>
      </left>
      <right style="thin">
        <color indexed="64"/>
      </right>
      <top/>
      <bottom style="hair">
        <color indexed="64"/>
      </bottom>
      <diagonal/>
    </border>
    <border>
      <left style="medium">
        <color indexed="64"/>
      </left>
      <right/>
      <top style="thin">
        <color indexed="64"/>
      </top>
      <bottom style="dotted">
        <color indexed="64"/>
      </bottom>
      <diagonal/>
    </border>
    <border>
      <left style="medium">
        <color indexed="64"/>
      </left>
      <right/>
      <top style="medium">
        <color indexed="64"/>
      </top>
      <bottom style="dotted">
        <color indexed="64"/>
      </bottom>
      <diagonal/>
    </border>
    <border>
      <left style="medium">
        <color indexed="64"/>
      </left>
      <right/>
      <top/>
      <bottom style="dotted">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hair">
        <color indexed="64"/>
      </left>
      <right style="thin">
        <color indexed="64"/>
      </right>
      <top style="hair">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bottom style="double">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diagonal/>
    </border>
    <border>
      <left/>
      <right/>
      <top style="thin">
        <color indexed="64"/>
      </top>
      <bottom style="dotted">
        <color indexed="64"/>
      </bottom>
      <diagonal/>
    </border>
    <border>
      <left/>
      <right/>
      <top style="double">
        <color indexed="64"/>
      </top>
      <bottom style="thin">
        <color indexed="64"/>
      </bottom>
      <diagonal/>
    </border>
    <border>
      <left/>
      <right style="medium">
        <color indexed="64"/>
      </right>
      <top style="double">
        <color indexed="64"/>
      </top>
      <bottom style="double">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bottom/>
      <diagonal/>
    </border>
    <border>
      <left/>
      <right style="medium">
        <color indexed="64"/>
      </right>
      <top/>
      <bottom style="medium">
        <color indexed="64"/>
      </bottom>
      <diagonal/>
    </border>
    <border>
      <left/>
      <right/>
      <top style="double">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diagonalUp="1">
      <left style="thin">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double">
        <color indexed="64"/>
      </left>
      <right style="thin">
        <color indexed="64"/>
      </right>
      <top/>
      <bottom style="hair">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style="thick">
        <color indexed="64"/>
      </left>
      <right style="thick">
        <color indexed="64"/>
      </right>
      <top style="thick">
        <color indexed="64"/>
      </top>
      <bottom style="thick">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style="hair">
        <color indexed="64"/>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style="thin">
        <color indexed="64"/>
      </left>
      <right style="thin">
        <color indexed="64"/>
      </right>
      <top style="hair">
        <color auto="1"/>
      </top>
      <bottom style="thin">
        <color indexed="64"/>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thin">
        <color indexed="64"/>
      </top>
      <bottom style="medium">
        <color indexed="64"/>
      </bottom>
      <diagonal/>
    </border>
  </borders>
  <cellStyleXfs count="10">
    <xf numFmtId="0" fontId="0" fillId="0" borderId="0"/>
    <xf numFmtId="38" fontId="3" fillId="0" borderId="0" applyFont="0" applyFill="0" applyBorder="0" applyAlignment="0" applyProtection="0"/>
    <xf numFmtId="0" fontId="3" fillId="0" borderId="0">
      <alignment vertical="center"/>
    </xf>
    <xf numFmtId="0" fontId="3" fillId="0" borderId="0"/>
    <xf numFmtId="0" fontId="2" fillId="0" borderId="0">
      <alignment vertical="center"/>
    </xf>
    <xf numFmtId="38" fontId="2" fillId="0" borderId="0" applyFont="0" applyFill="0" applyBorder="0" applyAlignment="0" applyProtection="0">
      <alignment vertical="center"/>
    </xf>
    <xf numFmtId="0" fontId="3" fillId="0" borderId="0">
      <alignment vertical="center"/>
    </xf>
    <xf numFmtId="0" fontId="83" fillId="0" borderId="0"/>
    <xf numFmtId="0" fontId="83" fillId="0" borderId="0"/>
    <xf numFmtId="0" fontId="3" fillId="0" borderId="0"/>
  </cellStyleXfs>
  <cellXfs count="1029">
    <xf numFmtId="0" fontId="0" fillId="0" borderId="0" xfId="0"/>
    <xf numFmtId="0" fontId="5" fillId="0" borderId="0" xfId="0" applyFont="1" applyAlignment="1" applyProtection="1">
      <alignment horizontal="left" vertical="center"/>
    </xf>
    <xf numFmtId="0" fontId="7" fillId="0" borderId="0" xfId="0" applyFont="1" applyAlignment="1" applyProtection="1">
      <alignment horizontal="left" vertical="center"/>
    </xf>
    <xf numFmtId="0" fontId="5" fillId="0" borderId="0" xfId="0" applyFont="1" applyAlignment="1" applyProtection="1">
      <alignment horizontal="right" vertical="center"/>
    </xf>
    <xf numFmtId="0" fontId="5" fillId="0" borderId="0" xfId="0" applyFont="1" applyBorder="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5" fillId="0" borderId="1" xfId="0" applyFont="1" applyFill="1" applyBorder="1" applyAlignment="1" applyProtection="1">
      <alignment horizontal="right" vertical="center"/>
    </xf>
    <xf numFmtId="0" fontId="5" fillId="0" borderId="2" xfId="0" applyFont="1" applyFill="1" applyBorder="1" applyAlignment="1" applyProtection="1">
      <alignment horizontal="right" vertical="center"/>
    </xf>
    <xf numFmtId="0" fontId="5" fillId="0" borderId="3" xfId="0" applyFont="1" applyFill="1" applyBorder="1" applyAlignment="1" applyProtection="1">
      <alignment horizontal="right" vertical="center"/>
    </xf>
    <xf numFmtId="0" fontId="5" fillId="0" borderId="4" xfId="0" applyFont="1" applyFill="1" applyBorder="1" applyAlignment="1" applyProtection="1">
      <alignment horizontal="right" vertical="center"/>
    </xf>
    <xf numFmtId="0" fontId="5" fillId="0" borderId="1" xfId="0" applyFont="1" applyBorder="1" applyAlignment="1" applyProtection="1">
      <alignment horizontal="right" vertical="center"/>
    </xf>
    <xf numFmtId="0" fontId="5" fillId="0" borderId="2" xfId="0" applyFont="1" applyBorder="1" applyAlignment="1" applyProtection="1">
      <alignment horizontal="right" vertical="center"/>
    </xf>
    <xf numFmtId="0" fontId="5" fillId="0" borderId="5" xfId="0" applyFont="1" applyBorder="1" applyAlignment="1" applyProtection="1">
      <alignment horizontal="center" vertical="center"/>
    </xf>
    <xf numFmtId="0" fontId="5" fillId="0" borderId="0" xfId="0" applyFont="1" applyBorder="1" applyAlignment="1" applyProtection="1">
      <alignment horizontal="left"/>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shrinkToFit="1"/>
    </xf>
    <xf numFmtId="0" fontId="13" fillId="0" borderId="8" xfId="0" applyFont="1" applyBorder="1" applyAlignment="1" applyProtection="1">
      <alignment horizontal="left" vertical="center"/>
    </xf>
    <xf numFmtId="0" fontId="15" fillId="0" borderId="0" xfId="0" applyFont="1" applyAlignment="1" applyProtection="1">
      <alignment horizontal="left" vertical="center"/>
    </xf>
    <xf numFmtId="0" fontId="15" fillId="0" borderId="0" xfId="0" applyNumberFormat="1" applyFont="1" applyAlignment="1" applyProtection="1">
      <alignment horizontal="left" vertical="center"/>
    </xf>
    <xf numFmtId="0" fontId="15" fillId="0" borderId="10" xfId="0" applyFont="1" applyFill="1" applyBorder="1" applyAlignment="1" applyProtection="1">
      <alignment horizontal="center"/>
    </xf>
    <xf numFmtId="177" fontId="15" fillId="2" borderId="0" xfId="0" applyNumberFormat="1" applyFont="1" applyFill="1" applyBorder="1" applyAlignment="1" applyProtection="1">
      <alignment horizontal="left" vertical="center"/>
    </xf>
    <xf numFmtId="180" fontId="15" fillId="3" borderId="0" xfId="0" applyNumberFormat="1" applyFont="1" applyFill="1" applyAlignment="1" applyProtection="1">
      <alignment horizontal="left" vertical="center"/>
    </xf>
    <xf numFmtId="0" fontId="15" fillId="0" borderId="0" xfId="0" applyFont="1" applyBorder="1" applyAlignment="1" applyProtection="1">
      <alignment horizontal="left" vertical="center"/>
    </xf>
    <xf numFmtId="0" fontId="15" fillId="0" borderId="11" xfId="0" applyFont="1" applyBorder="1" applyAlignment="1" applyProtection="1">
      <alignment horizontal="left" vertical="center"/>
    </xf>
    <xf numFmtId="0" fontId="19" fillId="0" borderId="0" xfId="0" applyFont="1" applyAlignment="1" applyProtection="1">
      <alignment horizontal="right" vertical="center"/>
    </xf>
    <xf numFmtId="0" fontId="15" fillId="0" borderId="0" xfId="0" applyFont="1" applyAlignment="1" applyProtection="1">
      <alignment horizontal="right" vertical="center"/>
    </xf>
    <xf numFmtId="0" fontId="15" fillId="0" borderId="0" xfId="0" applyFont="1" applyFill="1" applyAlignment="1" applyProtection="1">
      <alignment horizontal="left" vertical="center"/>
    </xf>
    <xf numFmtId="38" fontId="22" fillId="0" borderId="12" xfId="1" applyFont="1" applyBorder="1" applyAlignment="1" applyProtection="1">
      <alignment horizontal="right" vertical="center"/>
    </xf>
    <xf numFmtId="178" fontId="22" fillId="0" borderId="13" xfId="0" applyNumberFormat="1" applyFont="1" applyBorder="1" applyAlignment="1" applyProtection="1">
      <alignment horizontal="center" vertical="center"/>
    </xf>
    <xf numFmtId="0" fontId="22" fillId="0" borderId="8" xfId="0" applyFont="1" applyBorder="1" applyAlignment="1" applyProtection="1">
      <alignment horizontal="right" vertical="center"/>
    </xf>
    <xf numFmtId="0" fontId="5" fillId="0" borderId="0" xfId="0" applyFont="1" applyFill="1" applyBorder="1" applyAlignment="1" applyProtection="1">
      <alignment horizontal="center"/>
    </xf>
    <xf numFmtId="0" fontId="15" fillId="0" borderId="0" xfId="0" applyFont="1" applyFill="1" applyBorder="1" applyAlignment="1" applyProtection="1">
      <alignment horizontal="left" vertical="center"/>
    </xf>
    <xf numFmtId="0" fontId="5" fillId="0" borderId="0" xfId="0" applyFont="1" applyFill="1" applyBorder="1" applyAlignment="1" applyProtection="1">
      <alignment horizontal="left"/>
    </xf>
    <xf numFmtId="0" fontId="5" fillId="0" borderId="10" xfId="0" applyFont="1" applyFill="1" applyBorder="1" applyAlignment="1" applyProtection="1">
      <alignment horizontal="center"/>
    </xf>
    <xf numFmtId="0" fontId="5" fillId="0" borderId="15" xfId="0" applyFont="1" applyFill="1" applyBorder="1" applyAlignment="1" applyProtection="1">
      <alignment horizontal="center"/>
    </xf>
    <xf numFmtId="0" fontId="15" fillId="0" borderId="0" xfId="0" applyFont="1" applyFill="1" applyBorder="1" applyAlignment="1" applyProtection="1">
      <alignment horizontal="left"/>
    </xf>
    <xf numFmtId="0" fontId="5" fillId="0" borderId="19" xfId="0" applyFont="1" applyFill="1" applyBorder="1" applyAlignment="1" applyProtection="1">
      <alignment horizontal="right" vertical="center"/>
    </xf>
    <xf numFmtId="0" fontId="5" fillId="0" borderId="20" xfId="0" applyFont="1" applyFill="1" applyBorder="1" applyAlignment="1" applyProtection="1">
      <alignment horizontal="left" vertical="center"/>
    </xf>
    <xf numFmtId="0" fontId="5" fillId="0" borderId="21" xfId="0" applyFont="1" applyFill="1" applyBorder="1" applyAlignment="1" applyProtection="1">
      <alignment horizontal="right" vertical="center"/>
    </xf>
    <xf numFmtId="38" fontId="16" fillId="0" borderId="22" xfId="1" applyFont="1" applyFill="1" applyBorder="1" applyAlignment="1" applyProtection="1">
      <alignment horizontal="center" vertical="center"/>
    </xf>
    <xf numFmtId="0" fontId="5" fillId="0" borderId="20" xfId="0" applyFont="1" applyFill="1" applyBorder="1" applyAlignment="1" applyProtection="1">
      <alignment horizontal="right" vertical="center"/>
    </xf>
    <xf numFmtId="0" fontId="15" fillId="0" borderId="23" xfId="0" applyFont="1" applyFill="1" applyBorder="1" applyAlignment="1" applyProtection="1">
      <alignment horizontal="left" vertical="center"/>
    </xf>
    <xf numFmtId="0" fontId="15" fillId="0" borderId="0" xfId="0" applyFont="1" applyBorder="1" applyAlignment="1" applyProtection="1">
      <alignment horizontal="left"/>
    </xf>
    <xf numFmtId="0" fontId="28" fillId="0" borderId="0" xfId="0" applyFont="1" applyFill="1" applyAlignment="1" applyProtection="1">
      <alignment horizontal="left" vertical="center"/>
    </xf>
    <xf numFmtId="38" fontId="16" fillId="0" borderId="24" xfId="1" applyFont="1" applyFill="1" applyBorder="1" applyAlignment="1" applyProtection="1">
      <alignment horizontal="center" vertical="center"/>
    </xf>
    <xf numFmtId="0" fontId="5" fillId="0" borderId="25" xfId="0" applyFont="1" applyFill="1" applyBorder="1" applyAlignment="1" applyProtection="1">
      <alignment horizontal="right" vertical="center"/>
    </xf>
    <xf numFmtId="0" fontId="5" fillId="0" borderId="25" xfId="0" applyFont="1" applyBorder="1" applyAlignment="1" applyProtection="1">
      <alignment horizontal="right" vertical="center"/>
    </xf>
    <xf numFmtId="0" fontId="28" fillId="0" borderId="0" xfId="0" applyFont="1" applyAlignment="1" applyProtection="1">
      <alignment horizontal="left" vertical="center"/>
    </xf>
    <xf numFmtId="0" fontId="6" fillId="0" borderId="0" xfId="0" applyFont="1" applyAlignment="1" applyProtection="1">
      <alignment horizontal="left" vertical="center"/>
    </xf>
    <xf numFmtId="0" fontId="15" fillId="0" borderId="0" xfId="0" applyFont="1" applyBorder="1" applyAlignment="1" applyProtection="1">
      <alignment vertical="center"/>
    </xf>
    <xf numFmtId="0" fontId="18" fillId="0" borderId="0" xfId="0" applyFont="1" applyAlignment="1" applyProtection="1">
      <alignment horizontal="left" vertical="center"/>
    </xf>
    <xf numFmtId="0" fontId="5" fillId="0" borderId="10" xfId="0" applyFont="1" applyFill="1" applyBorder="1" applyAlignment="1" applyProtection="1">
      <alignment horizontal="left"/>
    </xf>
    <xf numFmtId="180" fontId="15" fillId="0" borderId="0" xfId="0" applyNumberFormat="1" applyFont="1" applyAlignment="1" applyProtection="1">
      <alignment horizontal="left" vertical="center"/>
    </xf>
    <xf numFmtId="0" fontId="5" fillId="0" borderId="0" xfId="0" applyFont="1" applyFill="1" applyBorder="1" applyAlignment="1" applyProtection="1">
      <alignment horizontal="left" vertical="center"/>
    </xf>
    <xf numFmtId="0" fontId="5" fillId="4" borderId="26" xfId="0" applyFont="1" applyFill="1" applyBorder="1" applyAlignment="1" applyProtection="1">
      <alignment horizontal="center" vertical="center" shrinkToFit="1"/>
    </xf>
    <xf numFmtId="0" fontId="5" fillId="0" borderId="29" xfId="0" applyFont="1" applyFill="1" applyBorder="1" applyAlignment="1" applyProtection="1">
      <alignment horizontal="right" vertical="center"/>
    </xf>
    <xf numFmtId="0" fontId="14" fillId="0" borderId="0" xfId="0" applyFont="1" applyAlignment="1" applyProtection="1">
      <alignment horizontal="left" vertical="center"/>
    </xf>
    <xf numFmtId="0" fontId="22" fillId="4" borderId="30" xfId="0" applyFont="1" applyFill="1" applyBorder="1" applyAlignment="1" applyProtection="1">
      <alignment horizontal="center" vertical="center"/>
    </xf>
    <xf numFmtId="0" fontId="13" fillId="4" borderId="31" xfId="0" applyFont="1" applyFill="1" applyBorder="1" applyAlignment="1" applyProtection="1">
      <alignment horizontal="center" vertical="center"/>
    </xf>
    <xf numFmtId="0" fontId="13" fillId="4" borderId="22" xfId="0" applyFont="1" applyFill="1" applyBorder="1" applyAlignment="1" applyProtection="1">
      <alignment horizontal="center" vertical="center"/>
    </xf>
    <xf numFmtId="0" fontId="22" fillId="4" borderId="32" xfId="0" applyFont="1" applyFill="1" applyBorder="1" applyAlignment="1" applyProtection="1">
      <alignment vertical="center"/>
    </xf>
    <xf numFmtId="0" fontId="22" fillId="4" borderId="4" xfId="0" applyFont="1" applyFill="1" applyBorder="1" applyAlignment="1" applyProtection="1">
      <alignment vertical="center"/>
    </xf>
    <xf numFmtId="0" fontId="15" fillId="4" borderId="3" xfId="0" applyFont="1" applyFill="1" applyBorder="1" applyAlignment="1" applyProtection="1">
      <alignment vertical="center"/>
    </xf>
    <xf numFmtId="0" fontId="15" fillId="4" borderId="33" xfId="0" applyFont="1" applyFill="1" applyBorder="1" applyAlignment="1" applyProtection="1">
      <alignment vertical="center"/>
    </xf>
    <xf numFmtId="0" fontId="15" fillId="4" borderId="1" xfId="0" applyFont="1" applyFill="1" applyBorder="1" applyAlignment="1" applyProtection="1">
      <alignment horizontal="left" vertical="center"/>
    </xf>
    <xf numFmtId="0" fontId="13" fillId="0" borderId="0" xfId="0" applyFont="1" applyAlignment="1" applyProtection="1">
      <alignment vertical="center"/>
    </xf>
    <xf numFmtId="0" fontId="15" fillId="0" borderId="13" xfId="0" applyFont="1" applyBorder="1" applyAlignment="1" applyProtection="1">
      <alignment horizontal="left" vertical="center"/>
    </xf>
    <xf numFmtId="0" fontId="22" fillId="0" borderId="0" xfId="0" applyFont="1" applyAlignment="1" applyProtection="1">
      <alignment horizontal="left" vertical="center"/>
    </xf>
    <xf numFmtId="0" fontId="13" fillId="0" borderId="0" xfId="0" applyFont="1" applyBorder="1" applyAlignment="1" applyProtection="1">
      <alignment vertical="center" shrinkToFit="1"/>
    </xf>
    <xf numFmtId="0" fontId="13" fillId="0" borderId="34" xfId="0" applyFont="1" applyBorder="1" applyAlignment="1" applyProtection="1">
      <alignment horizontal="left" vertical="center"/>
    </xf>
    <xf numFmtId="0" fontId="22" fillId="0" borderId="33" xfId="0" applyFont="1" applyBorder="1" applyAlignment="1" applyProtection="1">
      <alignment horizontal="left" vertical="center"/>
    </xf>
    <xf numFmtId="0" fontId="15" fillId="0" borderId="0" xfId="0" applyFont="1" applyBorder="1" applyAlignment="1" applyProtection="1">
      <alignment vertical="center" wrapText="1"/>
    </xf>
    <xf numFmtId="0" fontId="15" fillId="0" borderId="0" xfId="0" applyFont="1" applyAlignment="1" applyProtection="1">
      <alignment vertical="center" wrapText="1"/>
    </xf>
    <xf numFmtId="38" fontId="22" fillId="0" borderId="35" xfId="1" applyFont="1" applyBorder="1" applyAlignment="1" applyProtection="1">
      <alignment horizontal="right" vertical="center"/>
    </xf>
    <xf numFmtId="0" fontId="16" fillId="0" borderId="12" xfId="1" applyNumberFormat="1" applyFont="1" applyFill="1" applyBorder="1" applyAlignment="1" applyProtection="1">
      <alignment horizontal="center" vertical="center"/>
    </xf>
    <xf numFmtId="0" fontId="5" fillId="0" borderId="34" xfId="0" applyNumberFormat="1" applyFont="1" applyFill="1" applyBorder="1" applyAlignment="1" applyProtection="1">
      <alignment horizontal="left" vertical="center"/>
    </xf>
    <xf numFmtId="0" fontId="5" fillId="0" borderId="28" xfId="0" applyFont="1" applyBorder="1" applyAlignment="1" applyProtection="1">
      <alignment horizontal="left" vertical="center"/>
    </xf>
    <xf numFmtId="0" fontId="16" fillId="0" borderId="31" xfId="1" applyNumberFormat="1" applyFont="1" applyFill="1" applyBorder="1" applyAlignment="1" applyProtection="1">
      <alignment horizontal="center" vertical="center"/>
    </xf>
    <xf numFmtId="0" fontId="5" fillId="0" borderId="30" xfId="0" applyNumberFormat="1" applyFont="1" applyFill="1" applyBorder="1" applyAlignment="1" applyProtection="1">
      <alignment horizontal="left" vertical="center"/>
    </xf>
    <xf numFmtId="0" fontId="5" fillId="0" borderId="36" xfId="0" applyFont="1" applyBorder="1" applyAlignment="1" applyProtection="1">
      <alignment horizontal="left" vertical="center"/>
    </xf>
    <xf numFmtId="0" fontId="16" fillId="0" borderId="37" xfId="1" applyNumberFormat="1" applyFont="1" applyFill="1" applyBorder="1" applyAlignment="1" applyProtection="1">
      <alignment horizontal="center" vertical="center"/>
    </xf>
    <xf numFmtId="0" fontId="5" fillId="0" borderId="38" xfId="0" applyFont="1" applyBorder="1" applyAlignment="1" applyProtection="1">
      <alignment horizontal="left" vertical="center" shrinkToFit="1"/>
    </xf>
    <xf numFmtId="0" fontId="16" fillId="0" borderId="39" xfId="1" applyNumberFormat="1" applyFont="1" applyFill="1" applyBorder="1" applyAlignment="1" applyProtection="1">
      <alignment horizontal="center" vertical="center"/>
    </xf>
    <xf numFmtId="0" fontId="5" fillId="0" borderId="40" xfId="0" applyNumberFormat="1" applyFont="1" applyBorder="1" applyAlignment="1" applyProtection="1">
      <alignment horizontal="left" vertical="center"/>
    </xf>
    <xf numFmtId="0" fontId="16" fillId="0" borderId="41" xfId="1" applyNumberFormat="1" applyFont="1" applyFill="1" applyBorder="1" applyAlignment="1" applyProtection="1">
      <alignment horizontal="center" vertical="center"/>
    </xf>
    <xf numFmtId="0" fontId="5" fillId="0" borderId="42" xfId="0" applyFont="1" applyBorder="1" applyAlignment="1" applyProtection="1">
      <alignment horizontal="left" vertical="center" shrinkToFit="1"/>
    </xf>
    <xf numFmtId="0" fontId="5" fillId="0" borderId="39" xfId="0" applyFont="1" applyBorder="1" applyAlignment="1" applyProtection="1">
      <alignment horizontal="center" vertical="center"/>
    </xf>
    <xf numFmtId="38" fontId="16" fillId="0" borderId="43" xfId="1" applyFont="1" applyFill="1" applyBorder="1" applyAlignment="1" applyProtection="1">
      <alignment horizontal="center" vertical="center"/>
    </xf>
    <xf numFmtId="0" fontId="5" fillId="0" borderId="40" xfId="0" applyFont="1" applyBorder="1" applyAlignment="1" applyProtection="1">
      <alignment horizontal="center" vertical="center"/>
    </xf>
    <xf numFmtId="0" fontId="5" fillId="0" borderId="41" xfId="0" applyFont="1" applyBorder="1" applyAlignment="1" applyProtection="1">
      <alignment horizontal="right" vertical="center"/>
    </xf>
    <xf numFmtId="0" fontId="5" fillId="0" borderId="42" xfId="0" applyFont="1" applyBorder="1" applyAlignment="1" applyProtection="1">
      <alignment horizontal="left" vertical="center"/>
    </xf>
    <xf numFmtId="0" fontId="26" fillId="0" borderId="0" xfId="0" applyFont="1" applyAlignment="1" applyProtection="1">
      <alignment horizontal="left" vertical="center"/>
    </xf>
    <xf numFmtId="0" fontId="5" fillId="4" borderId="44" xfId="0" applyFont="1" applyFill="1" applyBorder="1" applyAlignment="1" applyProtection="1">
      <alignment horizontal="center" vertical="center"/>
    </xf>
    <xf numFmtId="0" fontId="5" fillId="0" borderId="45" xfId="0" applyFont="1" applyBorder="1" applyAlignment="1" applyProtection="1">
      <alignment horizontal="left" vertical="center"/>
    </xf>
    <xf numFmtId="0" fontId="5" fillId="0" borderId="46" xfId="0" applyFont="1" applyBorder="1" applyAlignment="1" applyProtection="1">
      <alignment horizontal="left" vertical="center"/>
    </xf>
    <xf numFmtId="0" fontId="5" fillId="0" borderId="47" xfId="0" applyFont="1" applyBorder="1" applyAlignment="1" applyProtection="1">
      <alignment horizontal="left" vertical="center"/>
    </xf>
    <xf numFmtId="0" fontId="5" fillId="0" borderId="38" xfId="0" applyFont="1" applyBorder="1" applyAlignment="1" applyProtection="1">
      <alignment horizontal="center" vertical="center"/>
    </xf>
    <xf numFmtId="1" fontId="15" fillId="0" borderId="0" xfId="0" applyNumberFormat="1" applyFont="1" applyAlignment="1" applyProtection="1">
      <alignment horizontal="left" vertical="center"/>
    </xf>
    <xf numFmtId="0" fontId="25" fillId="0" borderId="0" xfId="0" applyFont="1" applyAlignment="1" applyProtection="1">
      <alignment vertical="center"/>
    </xf>
    <xf numFmtId="0" fontId="40" fillId="0" borderId="0" xfId="0" applyFont="1" applyAlignment="1" applyProtection="1">
      <alignment horizontal="left" vertical="center"/>
    </xf>
    <xf numFmtId="0" fontId="15" fillId="0" borderId="22" xfId="0" applyFont="1" applyFill="1" applyBorder="1" applyAlignment="1" applyProtection="1">
      <alignment horizontal="left" vertical="center"/>
    </xf>
    <xf numFmtId="0" fontId="5" fillId="0" borderId="48" xfId="0" applyFont="1" applyFill="1" applyBorder="1" applyAlignment="1" applyProtection="1">
      <alignment horizontal="right" vertical="center"/>
    </xf>
    <xf numFmtId="0" fontId="16" fillId="0" borderId="49" xfId="0" applyNumberFormat="1" applyFont="1" applyFill="1" applyBorder="1" applyAlignment="1" applyProtection="1">
      <alignment horizontal="center" vertical="center"/>
    </xf>
    <xf numFmtId="0" fontId="5" fillId="0" borderId="50" xfId="0" applyFont="1" applyFill="1" applyBorder="1" applyAlignment="1" applyProtection="1">
      <alignment horizontal="right" vertical="center"/>
    </xf>
    <xf numFmtId="1" fontId="15" fillId="7" borderId="10" xfId="0" applyNumberFormat="1" applyFont="1" applyFill="1" applyBorder="1" applyAlignment="1" applyProtection="1">
      <alignment horizontal="right"/>
      <protection locked="0"/>
    </xf>
    <xf numFmtId="0" fontId="5" fillId="7" borderId="10" xfId="0" applyFont="1" applyFill="1" applyBorder="1" applyAlignment="1" applyProtection="1">
      <alignment horizontal="center"/>
      <protection locked="0"/>
    </xf>
    <xf numFmtId="0" fontId="5" fillId="7" borderId="15" xfId="0" applyFont="1" applyFill="1" applyBorder="1" applyAlignment="1" applyProtection="1">
      <alignment horizontal="center"/>
      <protection locked="0"/>
    </xf>
    <xf numFmtId="176" fontId="15" fillId="7" borderId="10" xfId="0" applyNumberFormat="1" applyFont="1" applyFill="1" applyBorder="1" applyAlignment="1" applyProtection="1">
      <alignment horizontal="right"/>
      <protection locked="0"/>
    </xf>
    <xf numFmtId="0" fontId="5" fillId="7" borderId="10" xfId="0" applyFont="1" applyFill="1" applyBorder="1" applyAlignment="1" applyProtection="1">
      <alignment horizontal="left"/>
      <protection locked="0"/>
    </xf>
    <xf numFmtId="38" fontId="15" fillId="6" borderId="51" xfId="1" applyFont="1" applyFill="1" applyBorder="1" applyAlignment="1" applyProtection="1">
      <alignment horizontal="right" vertical="center"/>
    </xf>
    <xf numFmtId="38" fontId="15" fillId="6" borderId="51" xfId="1" applyFont="1" applyFill="1" applyBorder="1" applyAlignment="1" applyProtection="1">
      <alignment vertical="center"/>
    </xf>
    <xf numFmtId="38" fontId="15" fillId="6" borderId="52" xfId="1" applyFont="1" applyFill="1" applyBorder="1" applyAlignment="1" applyProtection="1">
      <alignment vertical="center"/>
    </xf>
    <xf numFmtId="38" fontId="15" fillId="6" borderId="53" xfId="1" applyFont="1" applyFill="1" applyBorder="1" applyAlignment="1" applyProtection="1">
      <alignment vertical="center"/>
    </xf>
    <xf numFmtId="38" fontId="15" fillId="7" borderId="54" xfId="1" applyFont="1" applyFill="1" applyBorder="1" applyAlignment="1" applyProtection="1">
      <alignment horizontal="right" vertical="center"/>
      <protection locked="0"/>
    </xf>
    <xf numFmtId="181" fontId="15" fillId="7" borderId="55" xfId="1" applyNumberFormat="1" applyFont="1" applyFill="1" applyBorder="1" applyAlignment="1" applyProtection="1">
      <alignment horizontal="right" vertical="center"/>
      <protection locked="0"/>
    </xf>
    <xf numFmtId="38" fontId="15" fillId="7" borderId="56" xfId="1" applyFont="1" applyFill="1" applyBorder="1" applyAlignment="1" applyProtection="1">
      <alignment horizontal="right" vertical="center"/>
      <protection locked="0"/>
    </xf>
    <xf numFmtId="181" fontId="15" fillId="7" borderId="59" xfId="1" applyNumberFormat="1" applyFont="1" applyFill="1" applyBorder="1" applyAlignment="1" applyProtection="1">
      <alignment vertical="center"/>
      <protection locked="0"/>
    </xf>
    <xf numFmtId="0" fontId="22" fillId="7" borderId="8" xfId="0" applyFont="1" applyFill="1" applyBorder="1" applyAlignment="1" applyProtection="1">
      <alignment horizontal="center" vertical="center"/>
      <protection locked="0"/>
    </xf>
    <xf numFmtId="38" fontId="16" fillId="7" borderId="61" xfId="1" applyFont="1" applyFill="1" applyBorder="1" applyAlignment="1" applyProtection="1">
      <alignment horizontal="center" vertical="center"/>
      <protection locked="0"/>
    </xf>
    <xf numFmtId="0" fontId="20" fillId="0" borderId="0" xfId="0" applyFont="1" applyAlignment="1" applyProtection="1">
      <alignment horizontal="right" vertical="center"/>
    </xf>
    <xf numFmtId="179" fontId="22" fillId="0" borderId="4" xfId="0" applyNumberFormat="1" applyFont="1" applyBorder="1" applyAlignment="1" applyProtection="1">
      <alignment horizontal="center" vertical="center"/>
    </xf>
    <xf numFmtId="0" fontId="22" fillId="0" borderId="18" xfId="0" applyFont="1" applyBorder="1" applyAlignment="1" applyProtection="1">
      <alignment horizontal="left" vertical="center"/>
    </xf>
    <xf numFmtId="0" fontId="22" fillId="0" borderId="0" xfId="0" applyFont="1" applyBorder="1" applyAlignment="1" applyProtection="1">
      <alignment vertical="center"/>
    </xf>
    <xf numFmtId="0" fontId="22" fillId="0" borderId="0" xfId="0" applyFont="1" applyFill="1" applyBorder="1" applyAlignment="1" applyProtection="1">
      <alignment horizontal="center" vertical="center"/>
    </xf>
    <xf numFmtId="178" fontId="22" fillId="0" borderId="63" xfId="0" applyNumberFormat="1" applyFont="1" applyBorder="1" applyAlignment="1" applyProtection="1">
      <alignment horizontal="center" vertical="center"/>
    </xf>
    <xf numFmtId="38" fontId="22" fillId="0" borderId="64" xfId="1" applyFont="1" applyBorder="1" applyAlignment="1" applyProtection="1">
      <alignment horizontal="right" vertical="center"/>
    </xf>
    <xf numFmtId="0" fontId="13" fillId="0" borderId="65" xfId="0" applyFont="1" applyBorder="1" applyAlignment="1" applyProtection="1">
      <alignment horizontal="left" vertical="center"/>
    </xf>
    <xf numFmtId="0" fontId="6" fillId="4" borderId="63" xfId="0" applyFont="1" applyFill="1" applyBorder="1" applyAlignment="1" applyProtection="1">
      <alignment horizontal="center" vertical="center"/>
    </xf>
    <xf numFmtId="38" fontId="22" fillId="0" borderId="66" xfId="0" applyNumberFormat="1" applyFont="1" applyBorder="1" applyAlignment="1" applyProtection="1">
      <alignment horizontal="right" vertical="center"/>
    </xf>
    <xf numFmtId="0" fontId="13" fillId="0" borderId="67" xfId="0" applyFont="1" applyBorder="1" applyAlignment="1" applyProtection="1">
      <alignment horizontal="left" vertical="center"/>
    </xf>
    <xf numFmtId="0" fontId="15" fillId="4" borderId="68" xfId="0" applyFont="1" applyFill="1" applyBorder="1" applyAlignment="1" applyProtection="1">
      <alignment horizontal="center" vertical="center"/>
    </xf>
    <xf numFmtId="0" fontId="15" fillId="4" borderId="63" xfId="0" applyFont="1" applyFill="1" applyBorder="1" applyAlignment="1" applyProtection="1">
      <alignment horizontal="center" vertical="center"/>
    </xf>
    <xf numFmtId="0" fontId="45" fillId="0" borderId="0" xfId="0" applyFont="1" applyAlignment="1" applyProtection="1">
      <alignment horizontal="left" vertical="center"/>
    </xf>
    <xf numFmtId="0" fontId="46" fillId="0" borderId="0" xfId="0" applyFont="1" applyAlignment="1" applyProtection="1">
      <alignment horizontal="left" vertical="center"/>
    </xf>
    <xf numFmtId="38" fontId="16" fillId="0" borderId="20" xfId="1" applyFont="1" applyFill="1" applyBorder="1" applyAlignment="1" applyProtection="1">
      <alignment horizontal="center" vertical="center"/>
    </xf>
    <xf numFmtId="38" fontId="15" fillId="0" borderId="0" xfId="0" applyNumberFormat="1" applyFont="1" applyAlignment="1" applyProtection="1">
      <alignment horizontal="left" vertical="center"/>
    </xf>
    <xf numFmtId="182" fontId="16" fillId="0" borderId="20" xfId="1" applyNumberFormat="1" applyFont="1" applyFill="1" applyBorder="1" applyAlignment="1" applyProtection="1">
      <alignment horizontal="center" vertical="center"/>
    </xf>
    <xf numFmtId="0" fontId="5" fillId="0" borderId="110" xfId="0" applyFont="1" applyFill="1" applyBorder="1" applyAlignment="1" applyProtection="1">
      <alignment horizontal="right" vertical="center"/>
    </xf>
    <xf numFmtId="0" fontId="15" fillId="0" borderId="0" xfId="0" applyFont="1" applyBorder="1" applyAlignment="1" applyProtection="1">
      <alignment horizontal="right" vertical="center"/>
    </xf>
    <xf numFmtId="0" fontId="25" fillId="0" borderId="0" xfId="0" applyFont="1" applyBorder="1" applyAlignment="1" applyProtection="1">
      <alignment vertical="center"/>
    </xf>
    <xf numFmtId="0" fontId="18" fillId="0" borderId="0" xfId="0" applyFont="1" applyBorder="1" applyAlignment="1" applyProtection="1">
      <alignment horizontal="left" vertical="center"/>
    </xf>
    <xf numFmtId="0" fontId="39" fillId="0" borderId="0" xfId="0" applyFont="1" applyBorder="1" applyAlignment="1" applyProtection="1">
      <alignment horizontal="right" vertical="center"/>
    </xf>
    <xf numFmtId="0" fontId="39" fillId="0" borderId="0" xfId="0" applyFont="1" applyBorder="1" applyAlignment="1" applyProtection="1">
      <alignment vertical="center"/>
    </xf>
    <xf numFmtId="0" fontId="5" fillId="7"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xf>
    <xf numFmtId="0" fontId="5" fillId="0" borderId="0" xfId="0" applyFont="1" applyBorder="1" applyAlignment="1" applyProtection="1">
      <alignment horizontal="right"/>
    </xf>
    <xf numFmtId="0" fontId="15" fillId="0" borderId="0" xfId="0" applyFont="1" applyBorder="1" applyAlignment="1" applyProtection="1"/>
    <xf numFmtId="0" fontId="15" fillId="0" borderId="0" xfId="0" applyFont="1" applyBorder="1" applyAlignment="1" applyProtection="1">
      <alignment horizontal="right"/>
    </xf>
    <xf numFmtId="0" fontId="15" fillId="0" borderId="0" xfId="0" applyFont="1" applyFill="1" applyBorder="1" applyAlignment="1" applyProtection="1">
      <alignment horizontal="center" vertical="center"/>
    </xf>
    <xf numFmtId="0" fontId="28" fillId="0" borderId="0" xfId="0" applyFont="1" applyBorder="1" applyAlignment="1" applyProtection="1">
      <alignment horizontal="center" vertical="center"/>
    </xf>
    <xf numFmtId="0" fontId="13" fillId="0" borderId="0" xfId="0" applyFont="1" applyBorder="1" applyAlignment="1" applyProtection="1">
      <alignment vertical="center"/>
    </xf>
    <xf numFmtId="0" fontId="22"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0" fontId="13" fillId="0" borderId="0" xfId="0" applyFont="1" applyBorder="1" applyAlignment="1" applyProtection="1">
      <alignment horizontal="left" vertical="center"/>
    </xf>
    <xf numFmtId="0" fontId="22" fillId="0" borderId="0" xfId="0" applyFont="1" applyAlignment="1" applyProtection="1">
      <alignment horizontal="center" vertical="center"/>
    </xf>
    <xf numFmtId="0" fontId="13" fillId="4" borderId="13" xfId="0" applyFont="1" applyFill="1" applyBorder="1" applyAlignment="1" applyProtection="1">
      <alignment horizontal="center" vertical="center"/>
    </xf>
    <xf numFmtId="0" fontId="15" fillId="0" borderId="0" xfId="0" applyFont="1" applyBorder="1" applyAlignment="1" applyProtection="1">
      <alignment horizontal="left" vertical="center"/>
    </xf>
    <xf numFmtId="0" fontId="13" fillId="4" borderId="6" xfId="0" applyFont="1" applyFill="1" applyBorder="1" applyAlignment="1" applyProtection="1">
      <alignment horizontal="center" vertical="center"/>
    </xf>
    <xf numFmtId="0" fontId="22" fillId="4" borderId="2" xfId="0" applyFont="1" applyFill="1" applyBorder="1" applyAlignment="1" applyProtection="1">
      <alignment horizontal="center" vertical="center"/>
    </xf>
    <xf numFmtId="0" fontId="13" fillId="4" borderId="6" xfId="0" applyFont="1" applyFill="1" applyBorder="1" applyAlignment="1" applyProtection="1">
      <alignment horizontal="left" vertical="center"/>
    </xf>
    <xf numFmtId="0" fontId="13" fillId="0" borderId="9" xfId="0" applyFont="1" applyBorder="1" applyAlignment="1" applyProtection="1">
      <alignment horizontal="left" vertical="center"/>
    </xf>
    <xf numFmtId="0" fontId="6" fillId="4" borderId="6" xfId="0" applyFont="1" applyFill="1" applyBorder="1" applyAlignment="1" applyProtection="1">
      <alignment horizontal="center" vertical="center"/>
    </xf>
    <xf numFmtId="0" fontId="15" fillId="0" borderId="0" xfId="0" applyFont="1" applyAlignment="1" applyProtection="1">
      <alignment horizontal="center" vertical="center"/>
    </xf>
    <xf numFmtId="0" fontId="15" fillId="0" borderId="0" xfId="0" applyFont="1" applyBorder="1" applyAlignment="1" applyProtection="1">
      <alignment horizontal="center" vertical="center"/>
    </xf>
    <xf numFmtId="0" fontId="22" fillId="4" borderId="6" xfId="0" applyFont="1" applyFill="1" applyBorder="1" applyAlignment="1" applyProtection="1">
      <alignment horizontal="center" vertical="center"/>
    </xf>
    <xf numFmtId="0" fontId="22" fillId="5" borderId="6" xfId="0" applyFont="1" applyFill="1" applyBorder="1" applyAlignment="1" applyProtection="1">
      <alignment horizontal="left" vertical="center"/>
    </xf>
    <xf numFmtId="0" fontId="47" fillId="4" borderId="6" xfId="0" applyFont="1" applyFill="1" applyBorder="1" applyAlignment="1" applyProtection="1">
      <alignment horizontal="left" vertical="center" wrapText="1"/>
    </xf>
    <xf numFmtId="183" fontId="22" fillId="0" borderId="6" xfId="0" applyNumberFormat="1" applyFont="1" applyBorder="1" applyAlignment="1" applyProtection="1">
      <alignment horizontal="right" vertical="center" indent="1"/>
    </xf>
    <xf numFmtId="0" fontId="13" fillId="4" borderId="6" xfId="0" applyFont="1" applyFill="1" applyBorder="1" applyAlignment="1" applyProtection="1">
      <alignment horizontal="left" vertical="center" wrapText="1"/>
    </xf>
    <xf numFmtId="183" fontId="22" fillId="0" borderId="6" xfId="0" applyNumberFormat="1" applyFont="1" applyBorder="1" applyAlignment="1" applyProtection="1">
      <alignment horizontal="center" vertical="center"/>
    </xf>
    <xf numFmtId="0" fontId="5" fillId="0" borderId="0" xfId="0" applyFont="1" applyBorder="1" applyAlignment="1" applyProtection="1">
      <alignment horizontal="center"/>
    </xf>
    <xf numFmtId="0" fontId="15" fillId="0" borderId="0" xfId="0" applyFont="1" applyBorder="1" applyAlignment="1" applyProtection="1">
      <alignment horizontal="center"/>
    </xf>
    <xf numFmtId="0" fontId="15" fillId="0" borderId="0" xfId="0" applyFont="1" applyFill="1" applyBorder="1" applyAlignment="1" applyProtection="1">
      <alignment horizontal="center"/>
    </xf>
    <xf numFmtId="0" fontId="5" fillId="0" borderId="15" xfId="0" applyFont="1" applyFill="1" applyBorder="1" applyAlignment="1" applyProtection="1">
      <alignment horizontal="left" vertical="center" shrinkToFit="1"/>
    </xf>
    <xf numFmtId="0" fontId="5" fillId="4" borderId="27" xfId="0" applyFont="1" applyFill="1" applyBorder="1" applyAlignment="1" applyProtection="1">
      <alignment horizontal="center" vertical="center" shrinkToFit="1"/>
    </xf>
    <xf numFmtId="0" fontId="5" fillId="0" borderId="17" xfId="0" applyFont="1" applyBorder="1" applyAlignment="1" applyProtection="1">
      <alignment horizontal="right" vertical="center"/>
    </xf>
    <xf numFmtId="0" fontId="5" fillId="0" borderId="18" xfId="0" applyFont="1" applyFill="1" applyBorder="1" applyAlignment="1" applyProtection="1">
      <alignment horizontal="right" vertical="center"/>
    </xf>
    <xf numFmtId="0" fontId="5" fillId="0" borderId="16" xfId="0" applyFont="1" applyFill="1" applyBorder="1" applyAlignment="1" applyProtection="1">
      <alignment horizontal="right" vertical="center"/>
    </xf>
    <xf numFmtId="0" fontId="13" fillId="4" borderId="14" xfId="0" applyFont="1" applyFill="1" applyBorder="1" applyAlignment="1" applyProtection="1">
      <alignment horizontal="center" vertical="center"/>
    </xf>
    <xf numFmtId="0" fontId="22" fillId="4" borderId="14" xfId="0" applyFont="1" applyFill="1" applyBorder="1" applyAlignment="1" applyProtection="1">
      <alignment horizontal="center" vertical="center"/>
    </xf>
    <xf numFmtId="38" fontId="16" fillId="7" borderId="13" xfId="1" applyFont="1" applyFill="1" applyBorder="1" applyAlignment="1" applyProtection="1">
      <alignment horizontal="center" vertical="center"/>
      <protection locked="0"/>
    </xf>
    <xf numFmtId="38" fontId="16" fillId="7" borderId="4" xfId="1" applyFont="1" applyFill="1" applyBorder="1" applyAlignment="1" applyProtection="1">
      <alignment horizontal="center" vertical="center"/>
      <protection locked="0"/>
    </xf>
    <xf numFmtId="0" fontId="5" fillId="0" borderId="17" xfId="0" applyFont="1" applyFill="1" applyBorder="1" applyAlignment="1" applyProtection="1">
      <alignment horizontal="right" vertical="center"/>
    </xf>
    <xf numFmtId="0" fontId="5" fillId="0" borderId="0" xfId="0" applyFont="1" applyBorder="1" applyAlignment="1" applyProtection="1">
      <alignment horizontal="left" vertical="center"/>
    </xf>
    <xf numFmtId="0" fontId="15" fillId="0" borderId="0" xfId="0" applyFont="1" applyBorder="1" applyAlignment="1" applyProtection="1">
      <alignment horizontal="left" vertical="center"/>
    </xf>
    <xf numFmtId="0" fontId="5" fillId="0" borderId="0"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0" xfId="0" applyFont="1" applyFill="1" applyAlignment="1" applyProtection="1">
      <alignment horizontal="center" vertical="center"/>
    </xf>
    <xf numFmtId="0" fontId="5" fillId="0" borderId="0" xfId="0" applyFont="1" applyBorder="1" applyAlignment="1" applyProtection="1">
      <alignment horizontal="left" vertical="center"/>
    </xf>
    <xf numFmtId="0" fontId="6" fillId="0" borderId="0" xfId="0" applyFont="1" applyBorder="1" applyAlignment="1" applyProtection="1">
      <alignment horizontal="left" vertical="center"/>
    </xf>
    <xf numFmtId="0" fontId="19" fillId="0" borderId="0" xfId="0" applyFont="1" applyBorder="1" applyAlignment="1" applyProtection="1">
      <alignment horizontal="right" vertical="center"/>
    </xf>
    <xf numFmtId="0" fontId="15" fillId="0" borderId="0" xfId="0" applyFont="1" applyFill="1" applyBorder="1" applyAlignment="1" applyProtection="1">
      <alignment horizontal="right"/>
    </xf>
    <xf numFmtId="0" fontId="5" fillId="0" borderId="28" xfId="0" applyFont="1" applyFill="1" applyBorder="1" applyAlignment="1" applyProtection="1">
      <alignment horizontal="left" vertical="center" shrinkToFit="1"/>
    </xf>
    <xf numFmtId="38" fontId="16" fillId="7" borderId="4" xfId="1" applyFont="1" applyFill="1" applyBorder="1" applyAlignment="1" applyProtection="1">
      <alignment horizontal="center" vertical="center"/>
      <protection locked="0"/>
    </xf>
    <xf numFmtId="0" fontId="13" fillId="0" borderId="6" xfId="0" applyNumberFormat="1" applyFont="1" applyBorder="1" applyAlignment="1" applyProtection="1">
      <alignment horizontal="left" vertical="center" shrinkToFit="1"/>
    </xf>
    <xf numFmtId="0" fontId="44" fillId="0" borderId="34" xfId="0" applyFont="1" applyBorder="1" applyAlignment="1" applyProtection="1">
      <alignment horizontal="center" vertical="center"/>
    </xf>
    <xf numFmtId="0" fontId="15" fillId="0" borderId="0" xfId="0" applyFont="1" applyBorder="1" applyAlignment="1" applyProtection="1">
      <alignment horizontal="left" vertical="center"/>
    </xf>
    <xf numFmtId="0" fontId="19" fillId="0" borderId="10" xfId="0" applyFont="1" applyBorder="1" applyAlignment="1" applyProtection="1">
      <alignment horizontal="right" vertical="center"/>
    </xf>
    <xf numFmtId="0" fontId="12" fillId="0" borderId="0" xfId="0" applyFont="1" applyBorder="1" applyAlignment="1" applyProtection="1">
      <alignment horizontal="center" vertical="center"/>
    </xf>
    <xf numFmtId="0" fontId="49" fillId="0" borderId="0" xfId="0" applyFont="1" applyAlignment="1" applyProtection="1">
      <alignment horizontal="left" vertical="center"/>
    </xf>
    <xf numFmtId="186" fontId="13" fillId="0" borderId="0" xfId="0" applyNumberFormat="1" applyFont="1" applyBorder="1" applyAlignment="1" applyProtection="1">
      <alignment horizontal="left" vertical="center" shrinkToFit="1"/>
    </xf>
    <xf numFmtId="187" fontId="13" fillId="0" borderId="0" xfId="0" applyNumberFormat="1" applyFont="1" applyBorder="1" applyAlignment="1" applyProtection="1">
      <alignment horizontal="left" vertical="center" shrinkToFit="1"/>
    </xf>
    <xf numFmtId="0" fontId="50" fillId="0" borderId="0" xfId="0" applyFont="1" applyBorder="1" applyAlignment="1" applyProtection="1">
      <alignment horizontal="center" vertical="center"/>
    </xf>
    <xf numFmtId="0" fontId="50" fillId="0" borderId="0" xfId="0" applyFont="1" applyBorder="1" applyAlignment="1" applyProtection="1">
      <alignment horizontal="left" vertical="center"/>
    </xf>
    <xf numFmtId="189" fontId="51" fillId="9" borderId="116" xfId="0" applyNumberFormat="1" applyFont="1" applyFill="1" applyBorder="1" applyAlignment="1" applyProtection="1">
      <alignment horizontal="center" vertical="center"/>
    </xf>
    <xf numFmtId="189" fontId="51" fillId="9" borderId="117" xfId="0" applyNumberFormat="1" applyFont="1" applyFill="1" applyBorder="1" applyAlignment="1" applyProtection="1">
      <alignment horizontal="center" vertical="center"/>
    </xf>
    <xf numFmtId="185" fontId="15" fillId="0" borderId="6" xfId="0" applyNumberFormat="1" applyFont="1" applyBorder="1" applyAlignment="1" applyProtection="1">
      <alignment horizontal="center" vertical="center"/>
    </xf>
    <xf numFmtId="188" fontId="51" fillId="10" borderId="0" xfId="0" applyNumberFormat="1" applyFont="1" applyFill="1" applyBorder="1" applyAlignment="1" applyProtection="1">
      <alignment horizontal="center" vertical="center"/>
    </xf>
    <xf numFmtId="189" fontId="51" fillId="10" borderId="0" xfId="0" applyNumberFormat="1" applyFont="1" applyFill="1" applyBorder="1" applyAlignment="1" applyProtection="1">
      <alignment horizontal="center" vertical="center"/>
    </xf>
    <xf numFmtId="0" fontId="51" fillId="10" borderId="0" xfId="0" applyFont="1" applyFill="1" applyBorder="1" applyAlignment="1" applyProtection="1">
      <alignment horizontal="center" vertical="center"/>
    </xf>
    <xf numFmtId="0" fontId="51" fillId="0" borderId="0" xfId="0" applyFont="1" applyBorder="1" applyAlignment="1" applyProtection="1">
      <alignment horizontal="center" vertical="center"/>
    </xf>
    <xf numFmtId="185" fontId="51" fillId="0" borderId="0" xfId="0" applyNumberFormat="1" applyFont="1" applyBorder="1" applyAlignment="1" applyProtection="1">
      <alignment horizontal="center" vertical="center" shrinkToFit="1"/>
    </xf>
    <xf numFmtId="185" fontId="15" fillId="0" borderId="0" xfId="0" applyNumberFormat="1" applyFont="1" applyBorder="1" applyAlignment="1" applyProtection="1">
      <alignment horizontal="center" vertical="center"/>
    </xf>
    <xf numFmtId="0" fontId="44" fillId="9" borderId="6" xfId="0" applyFont="1" applyFill="1" applyBorder="1" applyAlignment="1" applyProtection="1">
      <alignment horizontal="center" vertical="center" shrinkToFit="1"/>
    </xf>
    <xf numFmtId="184" fontId="13" fillId="8" borderId="115" xfId="0" applyNumberFormat="1" applyFont="1" applyFill="1" applyBorder="1" applyAlignment="1" applyProtection="1">
      <alignment horizontal="center" vertical="center" shrinkToFit="1"/>
      <protection locked="0"/>
    </xf>
    <xf numFmtId="184" fontId="13" fillId="8" borderId="119" xfId="0" applyNumberFormat="1" applyFont="1" applyFill="1" applyBorder="1" applyAlignment="1" applyProtection="1">
      <alignment horizontal="center" vertical="center" shrinkToFit="1"/>
      <protection locked="0"/>
    </xf>
    <xf numFmtId="0" fontId="9" fillId="0" borderId="0" xfId="0" applyFont="1"/>
    <xf numFmtId="0" fontId="15" fillId="7" borderId="10" xfId="0" applyFont="1" applyFill="1" applyBorder="1" applyAlignment="1" applyProtection="1">
      <alignment horizontal="center"/>
      <protection locked="0"/>
    </xf>
    <xf numFmtId="0" fontId="5" fillId="7" borderId="8" xfId="0" applyFont="1" applyFill="1" applyBorder="1" applyAlignment="1" applyProtection="1">
      <alignment horizontal="center" vertical="center" wrapText="1"/>
      <protection locked="0"/>
    </xf>
    <xf numFmtId="0" fontId="13" fillId="8" borderId="10" xfId="0" applyFont="1" applyFill="1" applyBorder="1" applyAlignment="1" applyProtection="1">
      <alignment horizontal="center" vertical="center" wrapText="1"/>
      <protection locked="0"/>
    </xf>
    <xf numFmtId="0" fontId="50" fillId="8" borderId="0" xfId="0" applyFont="1" applyFill="1" applyBorder="1" applyAlignment="1" applyProtection="1">
      <alignment horizontal="center" vertical="center"/>
      <protection locked="0"/>
    </xf>
    <xf numFmtId="188" fontId="51" fillId="8" borderId="115" xfId="0" applyNumberFormat="1" applyFont="1" applyFill="1" applyBorder="1" applyAlignment="1" applyProtection="1">
      <alignment horizontal="center" vertical="center"/>
      <protection locked="0"/>
    </xf>
    <xf numFmtId="188" fontId="51" fillId="8" borderId="116" xfId="0" applyNumberFormat="1" applyFont="1" applyFill="1" applyBorder="1" applyAlignment="1" applyProtection="1">
      <alignment horizontal="center" vertical="center"/>
      <protection locked="0"/>
    </xf>
    <xf numFmtId="0" fontId="51" fillId="8" borderId="6" xfId="0" applyFont="1" applyFill="1" applyBorder="1" applyAlignment="1" applyProtection="1">
      <alignment horizontal="center" vertical="center"/>
      <protection locked="0"/>
    </xf>
    <xf numFmtId="184" fontId="13" fillId="8" borderId="116" xfId="0" applyNumberFormat="1" applyFont="1" applyFill="1" applyBorder="1" applyAlignment="1" applyProtection="1">
      <alignment horizontal="center" vertical="center" shrinkToFit="1"/>
      <protection locked="0"/>
    </xf>
    <xf numFmtId="184" fontId="13" fillId="8" borderId="117" xfId="0" applyNumberFormat="1" applyFont="1" applyFill="1" applyBorder="1" applyAlignment="1" applyProtection="1">
      <alignment horizontal="center" vertical="center" shrinkToFit="1"/>
      <protection locked="0"/>
    </xf>
    <xf numFmtId="184" fontId="13" fillId="8" borderId="120" xfId="0" applyNumberFormat="1" applyFont="1" applyFill="1" applyBorder="1" applyAlignment="1" applyProtection="1">
      <alignment horizontal="center" vertical="center" shrinkToFit="1"/>
      <protection locked="0"/>
    </xf>
    <xf numFmtId="184" fontId="13" fillId="8" borderId="121" xfId="0" applyNumberFormat="1" applyFont="1" applyFill="1" applyBorder="1" applyAlignment="1" applyProtection="1">
      <alignment horizontal="center" vertical="center" shrinkToFit="1"/>
      <protection locked="0"/>
    </xf>
    <xf numFmtId="0" fontId="44" fillId="9" borderId="12" xfId="0" applyFont="1" applyFill="1" applyBorder="1" applyAlignment="1" applyProtection="1">
      <alignment horizontal="center" vertical="center" shrinkToFit="1"/>
    </xf>
    <xf numFmtId="0" fontId="5" fillId="0" borderId="0" xfId="0" applyFont="1" applyBorder="1" applyAlignment="1" applyProtection="1">
      <alignment horizontal="left" vertical="center"/>
    </xf>
    <xf numFmtId="0" fontId="15" fillId="0" borderId="0" xfId="0" applyFont="1" applyBorder="1" applyAlignment="1" applyProtection="1">
      <alignment horizontal="left" vertical="center"/>
    </xf>
    <xf numFmtId="0" fontId="13" fillId="4" borderId="13" xfId="0" applyFont="1" applyFill="1" applyBorder="1" applyAlignment="1" applyProtection="1">
      <alignment horizontal="center" vertical="center"/>
    </xf>
    <xf numFmtId="0" fontId="13" fillId="0" borderId="10" xfId="0" applyFont="1" applyBorder="1" applyAlignment="1" applyProtection="1">
      <alignment horizontal="center" vertical="center" shrinkToFit="1"/>
    </xf>
    <xf numFmtId="0" fontId="13" fillId="0" borderId="0" xfId="0" applyFont="1" applyBorder="1" applyAlignment="1" applyProtection="1">
      <alignment horizontal="left" vertical="center" wrapText="1"/>
    </xf>
    <xf numFmtId="0" fontId="13" fillId="0" borderId="0" xfId="0" applyNumberFormat="1" applyFont="1" applyAlignment="1" applyProtection="1">
      <alignment horizontal="left" vertical="center" wrapText="1"/>
    </xf>
    <xf numFmtId="0" fontId="22" fillId="4" borderId="9" xfId="0" applyFont="1" applyFill="1" applyBorder="1" applyAlignment="1" applyProtection="1">
      <alignment horizontal="center" vertical="center"/>
    </xf>
    <xf numFmtId="0" fontId="28" fillId="9" borderId="6"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xf>
    <xf numFmtId="0" fontId="13" fillId="0" borderId="0" xfId="0" applyNumberFormat="1" applyFont="1" applyBorder="1" applyAlignment="1" applyProtection="1">
      <alignment horizontal="left" vertical="center" wrapText="1"/>
    </xf>
    <xf numFmtId="0" fontId="51" fillId="9" borderId="6" xfId="0" applyFont="1" applyFill="1" applyBorder="1" applyAlignment="1" applyProtection="1">
      <alignment horizontal="center" vertical="center" wrapText="1"/>
    </xf>
    <xf numFmtId="184" fontId="13" fillId="8" borderId="122" xfId="0" applyNumberFormat="1" applyFont="1" applyFill="1" applyBorder="1" applyAlignment="1" applyProtection="1">
      <alignment horizontal="center" vertical="center" shrinkToFit="1"/>
      <protection locked="0"/>
    </xf>
    <xf numFmtId="184" fontId="13" fillId="8" borderId="123" xfId="0" applyNumberFormat="1" applyFont="1" applyFill="1" applyBorder="1" applyAlignment="1" applyProtection="1">
      <alignment horizontal="center" vertical="center" shrinkToFit="1"/>
      <protection locked="0"/>
    </xf>
    <xf numFmtId="184" fontId="13" fillId="8" borderId="92" xfId="0" applyNumberFormat="1" applyFont="1" applyFill="1" applyBorder="1" applyAlignment="1" applyProtection="1">
      <alignment horizontal="center" vertical="center" shrinkToFit="1"/>
      <protection locked="0"/>
    </xf>
    <xf numFmtId="0" fontId="13" fillId="0" borderId="6" xfId="0" applyNumberFormat="1" applyFont="1" applyBorder="1" applyAlignment="1" applyProtection="1">
      <alignment horizontal="center" vertical="center" shrinkToFit="1"/>
    </xf>
    <xf numFmtId="0" fontId="15" fillId="0" borderId="0" xfId="0" applyFont="1" applyFill="1" applyBorder="1" applyAlignment="1" applyProtection="1">
      <alignment horizontal="center"/>
    </xf>
    <xf numFmtId="0" fontId="54" fillId="0" borderId="0" xfId="0" applyFont="1" applyBorder="1" applyAlignment="1" applyProtection="1">
      <alignment horizontal="center" vertical="center"/>
    </xf>
    <xf numFmtId="0" fontId="57" fillId="0" borderId="0" xfId="0" applyFont="1" applyAlignment="1" applyProtection="1">
      <alignment horizontal="left" vertical="center"/>
    </xf>
    <xf numFmtId="0" fontId="58" fillId="0" borderId="0" xfId="0" applyFont="1" applyAlignment="1" applyProtection="1">
      <alignment horizontal="left" vertical="center"/>
    </xf>
    <xf numFmtId="0" fontId="58" fillId="0" borderId="0" xfId="0" applyFont="1" applyAlignment="1" applyProtection="1">
      <alignment horizontal="left" vertical="center" shrinkToFit="1"/>
    </xf>
    <xf numFmtId="177" fontId="57" fillId="2" borderId="0" xfId="0" applyNumberFormat="1" applyFont="1" applyFill="1" applyBorder="1" applyAlignment="1" applyProtection="1">
      <alignment horizontal="left" vertical="center"/>
    </xf>
    <xf numFmtId="180" fontId="57" fillId="11" borderId="0" xfId="0" applyNumberFormat="1" applyFont="1" applyFill="1" applyAlignment="1" applyProtection="1">
      <alignment horizontal="left" vertical="center"/>
    </xf>
    <xf numFmtId="0" fontId="15" fillId="0" borderId="0" xfId="0" applyFont="1" applyFill="1" applyBorder="1" applyAlignment="1" applyProtection="1">
      <alignment horizontal="center"/>
    </xf>
    <xf numFmtId="0" fontId="5" fillId="0" borderId="0" xfId="0" applyFont="1" applyBorder="1" applyAlignment="1" applyProtection="1">
      <alignment horizontal="center"/>
    </xf>
    <xf numFmtId="0" fontId="15" fillId="0" borderId="0" xfId="0" applyFont="1" applyBorder="1" applyAlignment="1" applyProtection="1">
      <alignment horizontal="left" vertical="center"/>
    </xf>
    <xf numFmtId="0" fontId="5" fillId="0" borderId="0" xfId="0" applyFont="1" applyBorder="1" applyAlignment="1" applyProtection="1">
      <alignment horizontal="center" vertical="center" shrinkToFit="1"/>
    </xf>
    <xf numFmtId="0" fontId="5" fillId="0" borderId="0" xfId="0" applyFont="1" applyBorder="1" applyAlignment="1" applyProtection="1">
      <alignment horizontal="center" vertical="center"/>
    </xf>
    <xf numFmtId="0" fontId="5" fillId="0" borderId="0" xfId="0" applyFont="1" applyAlignment="1" applyProtection="1">
      <alignment horizontal="center" vertical="center"/>
    </xf>
    <xf numFmtId="0" fontId="15" fillId="0" borderId="0" xfId="0" applyFont="1" applyAlignment="1" applyProtection="1">
      <alignment horizontal="center" vertical="center"/>
    </xf>
    <xf numFmtId="184" fontId="44" fillId="0" borderId="6" xfId="0" applyNumberFormat="1" applyFont="1" applyBorder="1" applyAlignment="1" applyProtection="1">
      <alignment vertical="center" shrinkToFit="1"/>
    </xf>
    <xf numFmtId="184" fontId="44" fillId="0" borderId="13" xfId="0" applyNumberFormat="1" applyFont="1" applyBorder="1" applyAlignment="1" applyProtection="1">
      <alignment vertical="center" shrinkToFit="1"/>
    </xf>
    <xf numFmtId="184" fontId="44" fillId="0" borderId="14" xfId="0" applyNumberFormat="1" applyFont="1" applyBorder="1" applyAlignment="1" applyProtection="1">
      <alignment vertical="center" shrinkToFit="1"/>
    </xf>
    <xf numFmtId="0" fontId="16" fillId="0" borderId="41" xfId="1" applyNumberFormat="1" applyFont="1" applyFill="1" applyBorder="1" applyAlignment="1" applyProtection="1">
      <alignment horizontal="right" vertical="center"/>
    </xf>
    <xf numFmtId="0" fontId="5" fillId="0" borderId="40" xfId="0" applyFont="1" applyBorder="1" applyAlignment="1" applyProtection="1">
      <alignment vertical="center"/>
    </xf>
    <xf numFmtId="184" fontId="16" fillId="0" borderId="41" xfId="0" applyNumberFormat="1" applyFont="1" applyBorder="1" applyAlignment="1" applyProtection="1">
      <alignment horizontal="right" vertical="center" shrinkToFit="1"/>
    </xf>
    <xf numFmtId="186" fontId="16" fillId="0" borderId="41" xfId="0" applyNumberFormat="1" applyFont="1" applyBorder="1" applyAlignment="1" applyProtection="1">
      <alignment vertical="center" shrinkToFit="1"/>
    </xf>
    <xf numFmtId="0" fontId="5" fillId="0" borderId="42" xfId="0" applyFont="1" applyBorder="1" applyAlignment="1" applyProtection="1">
      <alignment vertical="center"/>
    </xf>
    <xf numFmtId="0" fontId="5" fillId="0" borderId="10" xfId="0"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shrinkToFit="1"/>
    </xf>
    <xf numFmtId="0" fontId="5" fillId="0" borderId="0" xfId="0" applyFont="1" applyBorder="1" applyAlignment="1" applyProtection="1">
      <alignment vertical="center"/>
    </xf>
    <xf numFmtId="0" fontId="5" fillId="0" borderId="0" xfId="0" applyFont="1" applyBorder="1" applyAlignment="1" applyProtection="1">
      <alignment horizontal="center" shrinkToFit="1"/>
    </xf>
    <xf numFmtId="0" fontId="15" fillId="0" borderId="101" xfId="0" applyFont="1" applyBorder="1" applyAlignment="1" applyProtection="1">
      <alignment horizontal="left" vertical="center"/>
    </xf>
    <xf numFmtId="0" fontId="5" fillId="7" borderId="69" xfId="0" applyFont="1" applyFill="1" applyBorder="1" applyAlignment="1" applyProtection="1">
      <alignment horizontal="center" vertical="center" wrapText="1"/>
      <protection locked="0"/>
    </xf>
    <xf numFmtId="0" fontId="5" fillId="0" borderId="125" xfId="0" applyFont="1" applyFill="1" applyBorder="1" applyAlignment="1" applyProtection="1">
      <alignment horizontal="left" vertical="center" wrapText="1"/>
    </xf>
    <xf numFmtId="0" fontId="5" fillId="7" borderId="125" xfId="0" applyFont="1" applyFill="1" applyBorder="1" applyAlignment="1" applyProtection="1">
      <alignment horizontal="center" vertical="center" wrapText="1"/>
      <protection locked="0"/>
    </xf>
    <xf numFmtId="0" fontId="5" fillId="0" borderId="126" xfId="0" applyFont="1" applyFill="1" applyBorder="1" applyAlignment="1" applyProtection="1">
      <alignment horizontal="left" vertical="center" wrapText="1" shrinkToFit="1"/>
    </xf>
    <xf numFmtId="0" fontId="15" fillId="0" borderId="114" xfId="0" applyFont="1" applyBorder="1" applyAlignment="1" applyProtection="1">
      <alignment horizontal="left" vertical="center"/>
    </xf>
    <xf numFmtId="0" fontId="5" fillId="0" borderId="114" xfId="0" applyFont="1" applyBorder="1" applyAlignment="1" applyProtection="1">
      <alignment horizontal="left" vertical="center"/>
    </xf>
    <xf numFmtId="0" fontId="5" fillId="7" borderId="127" xfId="0" applyFont="1" applyFill="1" applyBorder="1" applyAlignment="1" applyProtection="1">
      <alignment horizontal="center" vertical="center" wrapText="1"/>
      <protection locked="0"/>
    </xf>
    <xf numFmtId="0" fontId="15" fillId="0" borderId="0" xfId="0" applyFont="1" applyBorder="1" applyAlignment="1" applyProtection="1">
      <alignment horizontal="left" vertical="center"/>
    </xf>
    <xf numFmtId="0" fontId="61" fillId="0" borderId="0" xfId="2" applyFont="1" applyProtection="1">
      <alignment vertical="center"/>
    </xf>
    <xf numFmtId="0" fontId="61" fillId="0" borderId="0" xfId="3" applyFont="1" applyProtection="1"/>
    <xf numFmtId="0" fontId="61" fillId="0" borderId="0" xfId="3" applyFont="1" applyAlignment="1" applyProtection="1">
      <alignment horizontal="center"/>
    </xf>
    <xf numFmtId="0" fontId="62" fillId="0" borderId="0" xfId="3" applyFont="1" applyProtection="1"/>
    <xf numFmtId="0" fontId="61" fillId="0" borderId="0" xfId="3" applyFont="1" applyAlignment="1" applyProtection="1">
      <alignment vertical="center"/>
    </xf>
    <xf numFmtId="0" fontId="64" fillId="0" borderId="0" xfId="2" applyFont="1" applyProtection="1">
      <alignment vertical="center"/>
    </xf>
    <xf numFmtId="0" fontId="64" fillId="0" borderId="0" xfId="3" applyFont="1" applyProtection="1"/>
    <xf numFmtId="0" fontId="65" fillId="0" borderId="0" xfId="3" applyFont="1" applyProtection="1"/>
    <xf numFmtId="0" fontId="61" fillId="0" borderId="0" xfId="3" applyFont="1" applyAlignment="1" applyProtection="1">
      <alignment horizontal="right" vertical="center"/>
    </xf>
    <xf numFmtId="49" fontId="61" fillId="0" borderId="0" xfId="3" applyNumberFormat="1" applyFont="1" applyFill="1" applyAlignment="1" applyProtection="1">
      <alignment horizontal="left" vertical="center"/>
    </xf>
    <xf numFmtId="0" fontId="61" fillId="0" borderId="0" xfId="2" applyFont="1" applyFill="1" applyBorder="1" applyProtection="1">
      <alignment vertical="center"/>
    </xf>
    <xf numFmtId="0" fontId="61" fillId="0" borderId="0" xfId="3" applyFont="1" applyFill="1" applyBorder="1" applyProtection="1"/>
    <xf numFmtId="0" fontId="61" fillId="0" borderId="0" xfId="3" applyFont="1" applyFill="1" applyBorder="1" applyAlignment="1" applyProtection="1">
      <alignment vertical="center"/>
    </xf>
    <xf numFmtId="0" fontId="61" fillId="0" borderId="0" xfId="3" applyFont="1" applyFill="1" applyBorder="1" applyAlignment="1" applyProtection="1">
      <alignment vertical="center" shrinkToFit="1"/>
    </xf>
    <xf numFmtId="0" fontId="64" fillId="0" borderId="0" xfId="2" applyFont="1" applyFill="1" applyBorder="1" applyProtection="1">
      <alignment vertical="center"/>
    </xf>
    <xf numFmtId="0" fontId="64" fillId="0" borderId="0" xfId="3" applyFont="1" applyFill="1" applyBorder="1" applyProtection="1"/>
    <xf numFmtId="0" fontId="61" fillId="0" borderId="0" xfId="2" applyFont="1" applyFill="1" applyBorder="1" applyAlignment="1" applyProtection="1">
      <alignment horizontal="left" vertical="center"/>
    </xf>
    <xf numFmtId="0" fontId="66" fillId="0" borderId="0" xfId="2" applyFont="1" applyFill="1" applyBorder="1" applyAlignment="1" applyProtection="1">
      <alignment vertical="top" shrinkToFit="1"/>
    </xf>
    <xf numFmtId="0" fontId="67" fillId="0" borderId="0" xfId="2" applyFont="1" applyProtection="1">
      <alignment vertical="center"/>
    </xf>
    <xf numFmtId="0" fontId="68" fillId="0" borderId="0" xfId="2" applyFont="1" applyProtection="1">
      <alignment vertical="center"/>
    </xf>
    <xf numFmtId="0" fontId="68" fillId="0" borderId="0" xfId="2" applyFont="1" applyAlignment="1" applyProtection="1">
      <alignment horizontal="right" vertical="center"/>
    </xf>
    <xf numFmtId="0" fontId="68" fillId="0" borderId="0" xfId="2" applyNumberFormat="1" applyFont="1" applyAlignment="1" applyProtection="1">
      <alignment horizontal="center" vertical="center"/>
    </xf>
    <xf numFmtId="0" fontId="68" fillId="0" borderId="0" xfId="2" applyFont="1" applyAlignment="1" applyProtection="1">
      <alignment vertical="center"/>
    </xf>
    <xf numFmtId="0" fontId="67" fillId="0" borderId="0" xfId="3" applyFont="1" applyProtection="1"/>
    <xf numFmtId="0" fontId="67" fillId="0" borderId="0" xfId="2" applyFont="1" applyAlignment="1" applyProtection="1">
      <alignment vertical="center"/>
    </xf>
    <xf numFmtId="0" fontId="61" fillId="0" borderId="0" xfId="4" applyFont="1" applyProtection="1">
      <alignment vertical="center"/>
    </xf>
    <xf numFmtId="0" fontId="61" fillId="0" borderId="0" xfId="3" applyFont="1" applyFill="1" applyAlignment="1" applyProtection="1">
      <alignment vertical="center"/>
    </xf>
    <xf numFmtId="0" fontId="70" fillId="0" borderId="0" xfId="3" applyFont="1" applyProtection="1"/>
    <xf numFmtId="0" fontId="61" fillId="0" borderId="0" xfId="2" applyFont="1" applyFill="1" applyAlignment="1" applyProtection="1">
      <alignment horizontal="left" vertical="center"/>
    </xf>
    <xf numFmtId="0" fontId="61" fillId="0" borderId="0" xfId="2" applyFont="1" applyFill="1" applyAlignment="1" applyProtection="1">
      <alignment vertical="center" shrinkToFit="1"/>
    </xf>
    <xf numFmtId="0" fontId="61" fillId="0" borderId="0" xfId="2" applyFont="1" applyAlignment="1" applyProtection="1">
      <alignment horizontal="left" vertical="center"/>
    </xf>
    <xf numFmtId="0" fontId="61" fillId="0" borderId="0" xfId="2" applyFont="1" applyFill="1" applyAlignment="1" applyProtection="1">
      <alignment horizontal="center" vertical="center"/>
    </xf>
    <xf numFmtId="0" fontId="71" fillId="0" borderId="0" xfId="4" applyFont="1" applyProtection="1">
      <alignment vertical="center"/>
    </xf>
    <xf numFmtId="0" fontId="66" fillId="0" borderId="0" xfId="2" applyFont="1" applyAlignment="1" applyProtection="1">
      <alignment horizontal="left" vertical="top" shrinkToFit="1"/>
    </xf>
    <xf numFmtId="0" fontId="72" fillId="0" borderId="0" xfId="3" applyFont="1" applyProtection="1"/>
    <xf numFmtId="0" fontId="72" fillId="0" borderId="0" xfId="3" applyFont="1" applyAlignment="1" applyProtection="1">
      <alignment horizontal="center" vertical="center"/>
    </xf>
    <xf numFmtId="0" fontId="72" fillId="0" borderId="0" xfId="3" applyFont="1" applyBorder="1" applyAlignment="1" applyProtection="1">
      <alignment horizontal="center" vertical="center"/>
    </xf>
    <xf numFmtId="0" fontId="61" fillId="0" borderId="0" xfId="3" applyFont="1" applyAlignment="1" applyProtection="1">
      <alignment horizontal="center" vertical="center"/>
    </xf>
    <xf numFmtId="0" fontId="61" fillId="0" borderId="0" xfId="3" applyFont="1" applyAlignment="1" applyProtection="1">
      <alignment horizontal="left" vertical="center"/>
    </xf>
    <xf numFmtId="0" fontId="65" fillId="0" borderId="0" xfId="2" applyFont="1" applyProtection="1">
      <alignment vertical="center"/>
    </xf>
    <xf numFmtId="0" fontId="62" fillId="0" borderId="0" xfId="3" applyFont="1" applyAlignment="1" applyProtection="1">
      <alignment horizontal="left" vertical="center"/>
    </xf>
    <xf numFmtId="0" fontId="72" fillId="0" borderId="0" xfId="3" applyFont="1" applyAlignment="1" applyProtection="1">
      <alignment vertical="center"/>
    </xf>
    <xf numFmtId="0" fontId="72" fillId="0" borderId="0" xfId="3" applyFont="1" applyAlignment="1" applyProtection="1">
      <alignment horizontal="left" vertical="center" wrapText="1"/>
    </xf>
    <xf numFmtId="0" fontId="72" fillId="0" borderId="0" xfId="3" applyFont="1" applyBorder="1" applyAlignment="1" applyProtection="1">
      <alignment horizontal="right" vertical="center"/>
    </xf>
    <xf numFmtId="0" fontId="61" fillId="0" borderId="0" xfId="3" applyNumberFormat="1" applyFont="1" applyFill="1" applyAlignment="1" applyProtection="1">
      <alignment horizontal="center" vertical="center"/>
    </xf>
    <xf numFmtId="0" fontId="77" fillId="0" borderId="0" xfId="2" applyFont="1" applyProtection="1">
      <alignment vertical="center"/>
    </xf>
    <xf numFmtId="0" fontId="77" fillId="0" borderId="0" xfId="2" applyFont="1" applyAlignment="1" applyProtection="1">
      <alignment horizontal="left" vertical="center"/>
    </xf>
    <xf numFmtId="0" fontId="51" fillId="0" borderId="0" xfId="2" applyFont="1" applyAlignment="1" applyProtection="1">
      <alignment horizontal="left" vertical="center"/>
    </xf>
    <xf numFmtId="0" fontId="51" fillId="0" borderId="0" xfId="2" applyFont="1" applyProtection="1">
      <alignment vertical="center"/>
    </xf>
    <xf numFmtId="49" fontId="51" fillId="0" borderId="0" xfId="2" applyNumberFormat="1" applyFont="1" applyAlignment="1" applyProtection="1">
      <alignment horizontal="right" vertical="center"/>
    </xf>
    <xf numFmtId="0" fontId="78" fillId="8" borderId="128" xfId="2" applyNumberFormat="1" applyFont="1" applyFill="1" applyBorder="1" applyAlignment="1" applyProtection="1">
      <alignment horizontal="center" vertical="center" shrinkToFit="1"/>
      <protection locked="0"/>
    </xf>
    <xf numFmtId="0" fontId="79" fillId="0" borderId="0" xfId="2" applyFont="1" applyProtection="1">
      <alignment vertical="center"/>
    </xf>
    <xf numFmtId="49" fontId="80" fillId="8" borderId="128" xfId="2" applyNumberFormat="1" applyFont="1" applyFill="1" applyBorder="1" applyAlignment="1" applyProtection="1">
      <alignment horizontal="center" vertical="center" shrinkToFit="1"/>
      <protection locked="0"/>
    </xf>
    <xf numFmtId="49" fontId="77" fillId="0" borderId="0" xfId="2" applyNumberFormat="1" applyFont="1" applyProtection="1">
      <alignment vertical="center"/>
    </xf>
    <xf numFmtId="0" fontId="51" fillId="0" borderId="0" xfId="2" applyFont="1" applyAlignment="1" applyProtection="1">
      <alignment vertical="center" wrapText="1"/>
    </xf>
    <xf numFmtId="49" fontId="51" fillId="0" borderId="0" xfId="2" applyNumberFormat="1" applyFont="1" applyAlignment="1" applyProtection="1">
      <alignment horizontal="right" vertical="top"/>
    </xf>
    <xf numFmtId="49" fontId="77" fillId="0" borderId="0" xfId="2" applyNumberFormat="1" applyFont="1" applyBorder="1" applyAlignment="1" applyProtection="1">
      <alignment horizontal="right" vertical="center"/>
    </xf>
    <xf numFmtId="0" fontId="77" fillId="0" borderId="0" xfId="2" applyFont="1" applyBorder="1" applyProtection="1">
      <alignment vertical="center"/>
    </xf>
    <xf numFmtId="0" fontId="82" fillId="0" borderId="0" xfId="6" applyFont="1" applyAlignment="1" applyProtection="1">
      <alignment vertical="center" shrinkToFit="1"/>
    </xf>
    <xf numFmtId="0" fontId="77" fillId="0" borderId="0" xfId="8" applyFont="1" applyAlignment="1" applyProtection="1">
      <alignment vertical="center"/>
    </xf>
    <xf numFmtId="0" fontId="82" fillId="0" borderId="0" xfId="6" applyFont="1" applyAlignment="1" applyProtection="1">
      <alignment vertical="center"/>
    </xf>
    <xf numFmtId="0" fontId="77" fillId="0" borderId="0" xfId="6" applyFont="1" applyProtection="1">
      <alignment vertical="center"/>
    </xf>
    <xf numFmtId="49" fontId="84" fillId="15" borderId="6" xfId="6" applyNumberFormat="1" applyFont="1" applyFill="1" applyBorder="1" applyAlignment="1">
      <alignment horizontal="left" vertical="center" shrinkToFit="1"/>
    </xf>
    <xf numFmtId="0" fontId="84" fillId="15" borderId="15" xfId="6" applyFont="1" applyFill="1" applyBorder="1" applyAlignment="1">
      <alignment vertical="center" shrinkToFit="1"/>
    </xf>
    <xf numFmtId="0" fontId="84" fillId="15" borderId="6" xfId="6" applyFont="1" applyFill="1" applyBorder="1" applyAlignment="1">
      <alignment vertical="center" shrinkToFit="1"/>
    </xf>
    <xf numFmtId="0" fontId="84" fillId="15" borderId="34" xfId="6" applyFont="1" applyFill="1" applyBorder="1" applyAlignment="1">
      <alignment vertical="center" shrinkToFit="1"/>
    </xf>
    <xf numFmtId="0" fontId="3" fillId="0" borderId="0" xfId="9"/>
    <xf numFmtId="0" fontId="85" fillId="0" borderId="133" xfId="6" applyNumberFormat="1" applyFont="1" applyFill="1" applyBorder="1" applyAlignment="1">
      <alignment horizontal="center" vertical="center" shrinkToFit="1"/>
    </xf>
    <xf numFmtId="49" fontId="85" fillId="0" borderId="125" xfId="6" applyNumberFormat="1" applyFont="1" applyFill="1" applyBorder="1" applyAlignment="1">
      <alignment horizontal="left" vertical="center" shrinkToFit="1"/>
    </xf>
    <xf numFmtId="49" fontId="85" fillId="0" borderId="133" xfId="6" applyNumberFormat="1" applyFont="1" applyFill="1" applyBorder="1" applyAlignment="1">
      <alignment vertical="center" shrinkToFit="1"/>
    </xf>
    <xf numFmtId="0" fontId="85" fillId="0" borderId="125" xfId="6" applyFont="1" applyFill="1" applyBorder="1" applyAlignment="1">
      <alignment vertical="center" shrinkToFit="1"/>
    </xf>
    <xf numFmtId="0" fontId="85" fillId="0" borderId="133" xfId="6" applyFont="1" applyFill="1" applyBorder="1" applyAlignment="1">
      <alignment vertical="center" shrinkToFit="1"/>
    </xf>
    <xf numFmtId="0" fontId="85" fillId="0" borderId="134" xfId="6" applyFont="1" applyFill="1" applyBorder="1" applyAlignment="1">
      <alignment vertical="center" shrinkToFit="1"/>
    </xf>
    <xf numFmtId="0" fontId="85" fillId="0" borderId="135" xfId="6" applyNumberFormat="1" applyFont="1" applyFill="1" applyBorder="1" applyAlignment="1">
      <alignment horizontal="center" vertical="center" shrinkToFit="1"/>
    </xf>
    <xf numFmtId="49" fontId="85" fillId="0" borderId="131" xfId="6" applyNumberFormat="1" applyFont="1" applyFill="1" applyBorder="1" applyAlignment="1">
      <alignment horizontal="left" vertical="center" shrinkToFit="1"/>
    </xf>
    <xf numFmtId="49" fontId="85" fillId="0" borderId="135" xfId="6" applyNumberFormat="1" applyFont="1" applyFill="1" applyBorder="1" applyAlignment="1">
      <alignment vertical="center" shrinkToFit="1"/>
    </xf>
    <xf numFmtId="0" fontId="85" fillId="0" borderId="131" xfId="6" applyFont="1" applyFill="1" applyBorder="1" applyAlignment="1">
      <alignment vertical="center" shrinkToFit="1"/>
    </xf>
    <xf numFmtId="0" fontId="85" fillId="0" borderId="135" xfId="6" applyFont="1" applyFill="1" applyBorder="1" applyAlignment="1">
      <alignment vertical="center" shrinkToFit="1"/>
    </xf>
    <xf numFmtId="0" fontId="85" fillId="0" borderId="136" xfId="6" applyFont="1" applyFill="1" applyBorder="1" applyAlignment="1">
      <alignment vertical="center" shrinkToFit="1"/>
    </xf>
    <xf numFmtId="0" fontId="85" fillId="0" borderId="137" xfId="6" applyNumberFormat="1" applyFont="1" applyFill="1" applyBorder="1" applyAlignment="1">
      <alignment horizontal="center" vertical="center" shrinkToFit="1"/>
    </xf>
    <xf numFmtId="49" fontId="85" fillId="0" borderId="137" xfId="6" applyNumberFormat="1" applyFont="1" applyFill="1" applyBorder="1" applyAlignment="1">
      <alignment vertical="center" shrinkToFit="1"/>
    </xf>
    <xf numFmtId="0" fontId="85" fillId="0" borderId="138" xfId="6" applyFont="1" applyFill="1" applyBorder="1" applyAlignment="1">
      <alignment vertical="center" shrinkToFit="1"/>
    </xf>
    <xf numFmtId="0" fontId="85" fillId="0" borderId="137" xfId="6" applyFont="1" applyFill="1" applyBorder="1" applyAlignment="1">
      <alignment vertical="center" shrinkToFit="1"/>
    </xf>
    <xf numFmtId="0" fontId="85" fillId="0" borderId="139" xfId="6" applyFont="1" applyFill="1" applyBorder="1" applyAlignment="1">
      <alignment vertical="center" shrinkToFit="1"/>
    </xf>
    <xf numFmtId="0" fontId="85" fillId="0" borderId="140" xfId="6" applyNumberFormat="1" applyFont="1" applyFill="1" applyBorder="1" applyAlignment="1">
      <alignment horizontal="center" vertical="center" shrinkToFit="1"/>
    </xf>
    <xf numFmtId="0" fontId="85" fillId="0" borderId="140" xfId="6" applyFont="1" applyFill="1" applyBorder="1" applyAlignment="1">
      <alignment vertical="center" shrinkToFit="1"/>
    </xf>
    <xf numFmtId="0" fontId="85" fillId="0" borderId="141" xfId="6" applyFont="1" applyFill="1" applyBorder="1" applyAlignment="1">
      <alignment vertical="center" shrinkToFit="1"/>
    </xf>
    <xf numFmtId="0" fontId="85" fillId="0" borderId="142" xfId="6" applyFont="1" applyFill="1" applyBorder="1" applyAlignment="1">
      <alignment vertical="center" shrinkToFit="1"/>
    </xf>
    <xf numFmtId="0" fontId="86" fillId="0" borderId="0" xfId="0" applyFont="1" applyAlignment="1" applyProtection="1">
      <alignment horizontal="right" vertical="center"/>
    </xf>
    <xf numFmtId="38" fontId="87" fillId="0" borderId="0" xfId="4" applyNumberFormat="1" applyFont="1" applyAlignment="1" applyProtection="1">
      <alignment horizontal="left" vertical="center"/>
    </xf>
    <xf numFmtId="0" fontId="87" fillId="0" borderId="0" xfId="4" applyFont="1" applyProtection="1">
      <alignment vertical="center"/>
    </xf>
    <xf numFmtId="0" fontId="87" fillId="0" borderId="0" xfId="4" applyFont="1">
      <alignment vertical="center"/>
    </xf>
    <xf numFmtId="0" fontId="87" fillId="0" borderId="0" xfId="4" applyFont="1" applyAlignment="1" applyProtection="1">
      <alignment vertical="center"/>
    </xf>
    <xf numFmtId="0" fontId="87" fillId="0" borderId="0" xfId="4" applyFont="1" applyBorder="1" applyProtection="1">
      <alignment vertical="center"/>
    </xf>
    <xf numFmtId="0" fontId="87" fillId="0" borderId="97" xfId="4" applyFont="1" applyBorder="1" applyProtection="1">
      <alignment vertical="center"/>
    </xf>
    <xf numFmtId="0" fontId="87" fillId="0" borderId="100" xfId="4" applyFont="1" applyBorder="1" applyProtection="1">
      <alignment vertical="center"/>
    </xf>
    <xf numFmtId="0" fontId="87" fillId="0" borderId="0" xfId="4" applyFont="1" applyFill="1" applyBorder="1" applyProtection="1">
      <alignment vertical="center"/>
    </xf>
    <xf numFmtId="0" fontId="87" fillId="0" borderId="100" xfId="4" applyFont="1" applyFill="1" applyBorder="1" applyProtection="1">
      <alignment vertical="center"/>
    </xf>
    <xf numFmtId="0" fontId="87" fillId="0" borderId="97" xfId="4" applyFont="1" applyFill="1" applyBorder="1" applyProtection="1">
      <alignment vertical="center"/>
    </xf>
    <xf numFmtId="0" fontId="87" fillId="0" borderId="84" xfId="4" applyFont="1" applyBorder="1" applyProtection="1">
      <alignment vertical="center"/>
    </xf>
    <xf numFmtId="0" fontId="87" fillId="0" borderId="77" xfId="4" applyFont="1" applyBorder="1" applyProtection="1">
      <alignment vertical="center"/>
    </xf>
    <xf numFmtId="0" fontId="92" fillId="0" borderId="77" xfId="4" applyFont="1" applyBorder="1" applyAlignment="1" applyProtection="1">
      <alignment vertical="center" wrapText="1"/>
    </xf>
    <xf numFmtId="0" fontId="93" fillId="0" borderId="0" xfId="4" applyFont="1" applyBorder="1" applyAlignment="1" applyProtection="1">
      <alignment vertical="center"/>
    </xf>
    <xf numFmtId="0" fontId="2" fillId="0" borderId="0" xfId="4">
      <alignment vertical="center"/>
    </xf>
    <xf numFmtId="38" fontId="87" fillId="0" borderId="0" xfId="4" applyNumberFormat="1" applyFont="1" applyProtection="1">
      <alignment vertical="center"/>
    </xf>
    <xf numFmtId="49" fontId="61" fillId="0" borderId="0" xfId="3" applyNumberFormat="1" applyFont="1" applyFill="1" applyAlignment="1" applyProtection="1">
      <alignment horizontal="center" vertical="center"/>
    </xf>
    <xf numFmtId="0" fontId="51" fillId="0" borderId="0" xfId="2" applyFont="1" applyAlignment="1" applyProtection="1">
      <alignment horizontal="left" vertical="top"/>
    </xf>
    <xf numFmtId="0" fontId="13" fillId="4" borderId="13" xfId="0" applyFont="1" applyFill="1" applyBorder="1" applyAlignment="1" applyProtection="1">
      <alignment horizontal="left" vertical="center"/>
    </xf>
    <xf numFmtId="0" fontId="44" fillId="9" borderId="6" xfId="0" applyFont="1" applyFill="1" applyBorder="1" applyAlignment="1" applyProtection="1">
      <alignment vertical="center" shrinkToFit="1"/>
    </xf>
    <xf numFmtId="0" fontId="87" fillId="0" borderId="157" xfId="4" applyFont="1" applyBorder="1" applyAlignment="1" applyProtection="1">
      <alignment vertical="center"/>
    </xf>
    <xf numFmtId="0" fontId="87" fillId="0" borderId="158" xfId="4" applyFont="1" applyBorder="1" applyAlignment="1" applyProtection="1">
      <alignment vertical="center"/>
    </xf>
    <xf numFmtId="0" fontId="87" fillId="0" borderId="159" xfId="4" applyFont="1" applyBorder="1" applyAlignment="1" applyProtection="1">
      <alignment vertical="center"/>
    </xf>
    <xf numFmtId="0" fontId="87" fillId="0" borderId="97" xfId="4" applyFont="1" applyBorder="1" applyAlignment="1" applyProtection="1">
      <alignment vertical="center"/>
    </xf>
    <xf numFmtId="0" fontId="87" fillId="0" borderId="0" xfId="4" applyFont="1" applyBorder="1" applyAlignment="1" applyProtection="1">
      <alignment vertical="center"/>
    </xf>
    <xf numFmtId="0" fontId="87" fillId="0" borderId="100" xfId="4" applyFont="1" applyBorder="1" applyAlignment="1" applyProtection="1">
      <alignment vertical="center"/>
    </xf>
    <xf numFmtId="0" fontId="87" fillId="0" borderId="162" xfId="4" applyFont="1" applyBorder="1" applyAlignment="1" applyProtection="1">
      <alignment vertical="center"/>
    </xf>
    <xf numFmtId="0" fontId="87" fillId="0" borderId="118" xfId="4" applyFont="1" applyBorder="1" applyAlignment="1" applyProtection="1">
      <alignment vertical="center"/>
    </xf>
    <xf numFmtId="0" fontId="87" fillId="0" borderId="163" xfId="4" applyFont="1" applyBorder="1" applyAlignment="1" applyProtection="1">
      <alignment vertical="center"/>
    </xf>
    <xf numFmtId="0" fontId="87" fillId="0" borderId="33" xfId="4" applyFont="1" applyBorder="1" applyAlignment="1" applyProtection="1">
      <alignment vertical="center"/>
    </xf>
    <xf numFmtId="0" fontId="5" fillId="4" borderId="27" xfId="0" applyFont="1" applyFill="1" applyBorder="1" applyAlignment="1" applyProtection="1">
      <alignment horizontal="center" vertical="center" shrinkToFit="1"/>
    </xf>
    <xf numFmtId="0" fontId="15" fillId="0" borderId="0" xfId="0" applyFont="1" applyBorder="1" applyAlignment="1" applyProtection="1">
      <alignment horizontal="left" vertical="center"/>
    </xf>
    <xf numFmtId="0" fontId="15" fillId="0" borderId="0" xfId="0" applyFont="1" applyBorder="1" applyAlignment="1" applyProtection="1">
      <alignment horizontal="center" vertical="center" shrinkToFit="1"/>
    </xf>
    <xf numFmtId="0" fontId="85" fillId="0" borderId="0" xfId="6" applyFont="1" applyAlignment="1">
      <alignment vertical="center" shrinkToFit="1"/>
    </xf>
    <xf numFmtId="49" fontId="85" fillId="0" borderId="138" xfId="6" applyNumberFormat="1" applyFont="1" applyFill="1" applyBorder="1" applyAlignment="1">
      <alignment horizontal="left" vertical="center" shrinkToFit="1"/>
    </xf>
    <xf numFmtId="49" fontId="85" fillId="0" borderId="141" xfId="6" applyNumberFormat="1" applyFont="1" applyFill="1" applyBorder="1" applyAlignment="1">
      <alignment horizontal="left" vertical="center" shrinkToFit="1"/>
    </xf>
    <xf numFmtId="49" fontId="85" fillId="0" borderId="140" xfId="6" applyNumberFormat="1" applyFont="1" applyFill="1" applyBorder="1" applyAlignment="1">
      <alignment vertical="center" shrinkToFit="1"/>
    </xf>
    <xf numFmtId="0" fontId="87" fillId="8" borderId="0" xfId="4" applyFont="1" applyFill="1" applyBorder="1" applyAlignment="1" applyProtection="1">
      <alignment vertical="center"/>
    </xf>
    <xf numFmtId="0" fontId="106" fillId="0" borderId="131" xfId="6" applyFont="1" applyFill="1" applyBorder="1" applyAlignment="1">
      <alignment vertical="center" shrinkToFit="1"/>
    </xf>
    <xf numFmtId="0" fontId="51" fillId="0" borderId="0" xfId="2" applyFont="1" applyAlignment="1" applyProtection="1">
      <alignment horizontal="left" vertical="top" wrapText="1"/>
    </xf>
    <xf numFmtId="0" fontId="77" fillId="0" borderId="0" xfId="6" applyFont="1" applyFill="1" applyBorder="1" applyAlignment="1" applyProtection="1">
      <alignment horizontal="left" vertical="center" shrinkToFit="1"/>
    </xf>
    <xf numFmtId="0" fontId="82" fillId="0" borderId="0" xfId="2" applyFont="1" applyFill="1" applyAlignment="1" applyProtection="1">
      <alignment vertical="center" shrinkToFit="1"/>
    </xf>
    <xf numFmtId="0" fontId="82" fillId="0" borderId="0" xfId="2" applyFont="1" applyFill="1" applyAlignment="1" applyProtection="1">
      <alignment vertical="center"/>
    </xf>
    <xf numFmtId="0" fontId="77" fillId="12" borderId="129" xfId="6" applyNumberFormat="1" applyFont="1" applyFill="1" applyBorder="1" applyAlignment="1" applyProtection="1">
      <alignment horizontal="center" vertical="center" shrinkToFit="1"/>
    </xf>
    <xf numFmtId="0" fontId="77" fillId="12" borderId="129" xfId="6" applyFont="1" applyFill="1" applyBorder="1" applyAlignment="1" applyProtection="1">
      <alignment horizontal="center" vertical="center" shrinkToFit="1"/>
    </xf>
    <xf numFmtId="49" fontId="77" fillId="12" borderId="129" xfId="6" applyNumberFormat="1" applyFont="1" applyFill="1" applyBorder="1" applyAlignment="1" applyProtection="1">
      <alignment horizontal="center" vertical="center" shrinkToFit="1"/>
    </xf>
    <xf numFmtId="0" fontId="82" fillId="0" borderId="0" xfId="7" applyFont="1" applyFill="1" applyBorder="1" applyAlignment="1" applyProtection="1">
      <alignment horizontal="center" vertical="center" shrinkToFit="1"/>
    </xf>
    <xf numFmtId="49" fontId="77" fillId="0" borderId="0" xfId="6" applyNumberFormat="1" applyFont="1" applyFill="1" applyBorder="1" applyAlignment="1" applyProtection="1">
      <alignment horizontal="center" vertical="center" shrinkToFit="1"/>
    </xf>
    <xf numFmtId="0" fontId="77" fillId="0" borderId="0" xfId="6" applyFont="1" applyFill="1" applyBorder="1" applyAlignment="1" applyProtection="1">
      <alignment horizontal="center" vertical="center" shrinkToFit="1"/>
    </xf>
    <xf numFmtId="0" fontId="5" fillId="7" borderId="62" xfId="0" applyNumberFormat="1" applyFont="1" applyFill="1" applyBorder="1" applyAlignment="1" applyProtection="1">
      <alignment horizontal="center" vertical="center" shrinkToFit="1"/>
      <protection locked="0"/>
    </xf>
    <xf numFmtId="0" fontId="13" fillId="7" borderId="6" xfId="0" applyFont="1" applyFill="1" applyBorder="1" applyAlignment="1" applyProtection="1">
      <alignment horizontal="center" vertical="center" shrinkToFit="1"/>
      <protection locked="0"/>
    </xf>
    <xf numFmtId="0" fontId="5" fillId="7" borderId="62" xfId="0" applyFont="1" applyFill="1" applyBorder="1" applyAlignment="1" applyProtection="1">
      <alignment horizontal="center" vertical="center" shrinkToFit="1"/>
      <protection locked="0"/>
    </xf>
    <xf numFmtId="0" fontId="28" fillId="7" borderId="5" xfId="0" applyFont="1" applyFill="1" applyBorder="1" applyAlignment="1" applyProtection="1">
      <alignment horizontal="left" vertical="center" wrapText="1"/>
      <protection locked="0"/>
    </xf>
    <xf numFmtId="0" fontId="28" fillId="7" borderId="57" xfId="0" applyFont="1" applyFill="1" applyBorder="1" applyAlignment="1" applyProtection="1">
      <alignment horizontal="left" vertical="center" wrapText="1"/>
      <protection locked="0"/>
    </xf>
    <xf numFmtId="0" fontId="28" fillId="7" borderId="58" xfId="0" applyFont="1" applyFill="1" applyBorder="1" applyAlignment="1" applyProtection="1">
      <alignment horizontal="left" vertical="center" wrapText="1"/>
      <protection locked="0"/>
    </xf>
    <xf numFmtId="0" fontId="28" fillId="7" borderId="60" xfId="0" applyFont="1" applyFill="1" applyBorder="1" applyAlignment="1" applyProtection="1">
      <alignment horizontal="left" vertical="center" wrapText="1"/>
      <protection locked="0"/>
    </xf>
    <xf numFmtId="0" fontId="77" fillId="0" borderId="130" xfId="2" applyFont="1" applyBorder="1" applyAlignment="1" applyProtection="1">
      <alignment horizontal="center" vertical="center" shrinkToFit="1"/>
    </xf>
    <xf numFmtId="0" fontId="0" fillId="0" borderId="131" xfId="0" applyBorder="1" applyAlignment="1" applyProtection="1">
      <alignment horizontal="center" vertical="center" shrinkToFit="1"/>
    </xf>
    <xf numFmtId="0" fontId="0" fillId="0" borderId="132" xfId="0" applyBorder="1" applyAlignment="1" applyProtection="1">
      <alignment horizontal="center" vertical="center" shrinkToFit="1"/>
    </xf>
    <xf numFmtId="0" fontId="77" fillId="0" borderId="130" xfId="6" applyFont="1" applyFill="1" applyBorder="1" applyAlignment="1" applyProtection="1">
      <alignment horizontal="left" vertical="center" shrinkToFit="1"/>
    </xf>
    <xf numFmtId="0" fontId="0" fillId="0" borderId="131" xfId="0" applyBorder="1" applyAlignment="1" applyProtection="1">
      <alignment horizontal="left" vertical="center" shrinkToFit="1"/>
    </xf>
    <xf numFmtId="0" fontId="0" fillId="0" borderId="132" xfId="0" applyBorder="1" applyAlignment="1" applyProtection="1">
      <alignment horizontal="left" vertical="center" shrinkToFit="1"/>
    </xf>
    <xf numFmtId="0" fontId="51" fillId="0" borderId="0" xfId="2" applyFont="1" applyAlignment="1" applyProtection="1">
      <alignment horizontal="left" vertical="top" wrapText="1"/>
    </xf>
    <xf numFmtId="0" fontId="77" fillId="0" borderId="129" xfId="6" applyFont="1" applyFill="1" applyBorder="1" applyAlignment="1" applyProtection="1">
      <alignment horizontal="left" vertical="center" shrinkToFit="1"/>
    </xf>
    <xf numFmtId="0" fontId="77" fillId="14" borderId="130" xfId="2" applyFont="1" applyFill="1" applyBorder="1" applyAlignment="1" applyProtection="1">
      <alignment vertical="center" shrinkToFit="1"/>
    </xf>
    <xf numFmtId="0" fontId="77" fillId="14" borderId="131" xfId="2" applyFont="1" applyFill="1" applyBorder="1" applyAlignment="1" applyProtection="1">
      <alignment vertical="center" shrinkToFit="1"/>
    </xf>
    <xf numFmtId="0" fontId="77" fillId="14" borderId="132" xfId="2" applyFont="1" applyFill="1" applyBorder="1" applyAlignment="1" applyProtection="1">
      <alignment vertical="center" shrinkToFit="1"/>
    </xf>
    <xf numFmtId="0" fontId="77" fillId="0" borderId="129" xfId="6" applyFont="1" applyBorder="1" applyAlignment="1" applyProtection="1">
      <alignment horizontal="left" vertical="center" shrinkToFit="1"/>
    </xf>
    <xf numFmtId="0" fontId="77" fillId="0" borderId="130" xfId="6" applyFont="1" applyBorder="1" applyAlignment="1" applyProtection="1">
      <alignment horizontal="left" vertical="center"/>
    </xf>
    <xf numFmtId="0" fontId="0" fillId="0" borderId="131" xfId="0" applyBorder="1" applyAlignment="1" applyProtection="1">
      <alignment horizontal="left" vertical="center"/>
    </xf>
    <xf numFmtId="0" fontId="0" fillId="0" borderId="132" xfId="0" applyBorder="1" applyAlignment="1" applyProtection="1">
      <alignment horizontal="left" vertical="center"/>
    </xf>
    <xf numFmtId="0" fontId="76" fillId="0" borderId="0" xfId="2" applyFont="1" applyAlignment="1" applyProtection="1">
      <alignment horizontal="left" vertical="center"/>
    </xf>
    <xf numFmtId="0" fontId="51" fillId="0" borderId="0" xfId="2" applyFont="1" applyAlignment="1" applyProtection="1">
      <alignment horizontal="left" vertical="center" wrapText="1"/>
    </xf>
    <xf numFmtId="0" fontId="51" fillId="0" borderId="0" xfId="2" applyFont="1" applyAlignment="1" applyProtection="1">
      <alignment vertical="top" wrapText="1"/>
    </xf>
    <xf numFmtId="0" fontId="51" fillId="0" borderId="0" xfId="2" applyFont="1" applyAlignment="1" applyProtection="1">
      <alignment vertical="top"/>
    </xf>
    <xf numFmtId="0" fontId="77" fillId="13" borderId="129" xfId="6" applyFont="1" applyFill="1" applyBorder="1" applyAlignment="1" applyProtection="1">
      <alignment horizontal="left" vertical="center" shrinkToFit="1"/>
    </xf>
    <xf numFmtId="0" fontId="79" fillId="0" borderId="0" xfId="2" applyFont="1" applyAlignment="1" applyProtection="1">
      <alignment horizontal="left" vertical="top" wrapText="1"/>
    </xf>
    <xf numFmtId="38" fontId="72" fillId="0" borderId="0" xfId="5" applyFont="1" applyBorder="1" applyAlignment="1" applyProtection="1">
      <alignment horizontal="center" vertical="center"/>
    </xf>
    <xf numFmtId="188" fontId="72" fillId="8" borderId="0" xfId="3" applyNumberFormat="1" applyFont="1" applyFill="1" applyAlignment="1" applyProtection="1">
      <alignment horizontal="center" shrinkToFit="1"/>
      <protection locked="0"/>
    </xf>
    <xf numFmtId="0" fontId="75" fillId="0" borderId="10" xfId="3" applyFont="1" applyBorder="1" applyAlignment="1" applyProtection="1">
      <alignment horizontal="center" vertical="center"/>
    </xf>
    <xf numFmtId="0" fontId="61" fillId="0" borderId="0" xfId="2" applyFont="1" applyFill="1" applyAlignment="1" applyProtection="1">
      <alignment horizontal="right" vertical="center" shrinkToFit="1"/>
    </xf>
    <xf numFmtId="0" fontId="61" fillId="0" borderId="0" xfId="2" applyNumberFormat="1" applyFont="1" applyFill="1" applyAlignment="1" applyProtection="1">
      <alignment horizontal="left" vertical="center" shrinkToFit="1"/>
    </xf>
    <xf numFmtId="0" fontId="61" fillId="0" borderId="0" xfId="2" applyFont="1" applyAlignment="1" applyProtection="1">
      <alignment horizontal="right" vertical="center" shrinkToFit="1"/>
    </xf>
    <xf numFmtId="0" fontId="61" fillId="8" borderId="0" xfId="2" applyNumberFormat="1" applyFont="1" applyFill="1" applyAlignment="1" applyProtection="1">
      <alignment horizontal="left" vertical="center" shrinkToFit="1"/>
      <protection locked="0"/>
    </xf>
    <xf numFmtId="0" fontId="66" fillId="0" borderId="0" xfId="2" applyFont="1" applyAlignment="1" applyProtection="1">
      <alignment horizontal="left" vertical="top" shrinkToFit="1"/>
    </xf>
    <xf numFmtId="0" fontId="72" fillId="0" borderId="0" xfId="3" applyFont="1" applyAlignment="1" applyProtection="1">
      <alignment horizontal="left" vertical="center" wrapText="1"/>
    </xf>
    <xf numFmtId="0" fontId="61" fillId="0" borderId="0" xfId="2" applyNumberFormat="1" applyFont="1" applyFill="1" applyAlignment="1" applyProtection="1">
      <alignment horizontal="left" vertical="center" shrinkToFit="1"/>
      <protection locked="0"/>
    </xf>
    <xf numFmtId="0" fontId="61" fillId="0" borderId="0" xfId="3" applyNumberFormat="1" applyFont="1" applyAlignment="1" applyProtection="1">
      <alignment horizontal="right" vertical="top"/>
    </xf>
    <xf numFmtId="0" fontId="61" fillId="0" borderId="0" xfId="3" applyFont="1" applyFill="1" applyAlignment="1" applyProtection="1">
      <alignment horizontal="right" vertical="center" shrinkToFit="1"/>
    </xf>
    <xf numFmtId="0" fontId="61" fillId="0" borderId="0" xfId="3" applyNumberFormat="1" applyFont="1" applyFill="1" applyAlignment="1" applyProtection="1">
      <alignment horizontal="center" vertical="center" shrinkToFit="1"/>
    </xf>
    <xf numFmtId="0" fontId="61" fillId="0" borderId="0" xfId="3" applyFont="1" applyFill="1" applyAlignment="1" applyProtection="1">
      <alignment horizontal="right" vertical="center"/>
    </xf>
    <xf numFmtId="0" fontId="96" fillId="0" borderId="0" xfId="4" applyFont="1" applyBorder="1" applyAlignment="1" applyProtection="1">
      <alignment horizontal="center" vertical="center"/>
    </xf>
    <xf numFmtId="0" fontId="96" fillId="0" borderId="0" xfId="4" applyFont="1" applyBorder="1" applyAlignment="1" applyProtection="1">
      <alignment horizontal="left" vertical="center"/>
    </xf>
    <xf numFmtId="0" fontId="95" fillId="8" borderId="116" xfId="4" applyFont="1" applyFill="1" applyBorder="1" applyAlignment="1" applyProtection="1">
      <alignment horizontal="center" vertical="center"/>
      <protection locked="0"/>
    </xf>
    <xf numFmtId="0" fontId="95" fillId="8" borderId="115" xfId="4" applyFont="1" applyFill="1" applyBorder="1" applyAlignment="1" applyProtection="1">
      <alignment horizontal="center" vertical="center"/>
      <protection locked="0"/>
    </xf>
    <xf numFmtId="0" fontId="95" fillId="8" borderId="152" xfId="4" applyFont="1" applyFill="1" applyBorder="1" applyAlignment="1" applyProtection="1">
      <alignment horizontal="center" vertical="center"/>
      <protection locked="0"/>
    </xf>
    <xf numFmtId="0" fontId="87" fillId="8" borderId="34" xfId="4" applyFont="1" applyFill="1" applyBorder="1" applyAlignment="1" applyProtection="1">
      <alignment horizontal="left" vertical="center" wrapText="1"/>
      <protection locked="0"/>
    </xf>
    <xf numFmtId="0" fontId="87" fillId="8" borderId="6" xfId="4" applyFont="1" applyFill="1" applyBorder="1" applyAlignment="1" applyProtection="1">
      <alignment horizontal="left" vertical="center" wrapText="1"/>
      <protection locked="0"/>
    </xf>
    <xf numFmtId="0" fontId="87" fillId="8" borderId="74" xfId="4" applyFont="1" applyFill="1" applyBorder="1" applyAlignment="1" applyProtection="1">
      <alignment horizontal="left" vertical="center" wrapText="1"/>
      <protection locked="0"/>
    </xf>
    <xf numFmtId="0" fontId="87" fillId="8" borderId="40" xfId="4" applyFont="1" applyFill="1" applyBorder="1" applyAlignment="1" applyProtection="1">
      <alignment horizontal="left" vertical="center" wrapText="1"/>
      <protection locked="0"/>
    </xf>
    <xf numFmtId="0" fontId="87" fillId="8" borderId="112" xfId="4" applyFont="1" applyFill="1" applyBorder="1" applyAlignment="1" applyProtection="1">
      <alignment horizontal="left" vertical="center" wrapText="1"/>
      <protection locked="0"/>
    </xf>
    <xf numFmtId="0" fontId="87" fillId="8" borderId="113" xfId="4" applyFont="1" applyFill="1" applyBorder="1" applyAlignment="1" applyProtection="1">
      <alignment horizontal="left" vertical="center" wrapText="1"/>
      <protection locked="0"/>
    </xf>
    <xf numFmtId="0" fontId="87" fillId="0" borderId="62" xfId="4" applyFont="1" applyBorder="1" applyAlignment="1" applyProtection="1">
      <alignment horizontal="center" vertical="center" textRotation="255"/>
    </xf>
    <xf numFmtId="0" fontId="87" fillId="0" borderId="6" xfId="4" applyFont="1" applyBorder="1" applyAlignment="1" applyProtection="1">
      <alignment horizontal="center" vertical="center" textRotation="255"/>
    </xf>
    <xf numFmtId="0" fontId="87" fillId="0" borderId="164" xfId="4" applyFont="1" applyBorder="1" applyAlignment="1" applyProtection="1">
      <alignment horizontal="center" vertical="center" textRotation="255"/>
    </xf>
    <xf numFmtId="0" fontId="87" fillId="0" borderId="112" xfId="4" applyFont="1" applyBorder="1" applyAlignment="1" applyProtection="1">
      <alignment horizontal="center" vertical="center" textRotation="255"/>
    </xf>
    <xf numFmtId="0" fontId="87" fillId="0" borderId="34" xfId="4" applyFont="1" applyBorder="1" applyAlignment="1" applyProtection="1">
      <alignment horizontal="center" vertical="center"/>
    </xf>
    <xf numFmtId="0" fontId="87" fillId="0" borderId="6" xfId="4" applyFont="1" applyBorder="1" applyAlignment="1" applyProtection="1">
      <alignment horizontal="center" vertical="center"/>
    </xf>
    <xf numFmtId="0" fontId="94" fillId="8" borderId="6" xfId="4" applyFont="1" applyFill="1" applyBorder="1" applyAlignment="1" applyProtection="1">
      <alignment horizontal="center" vertical="center"/>
      <protection locked="0"/>
    </xf>
    <xf numFmtId="0" fontId="94" fillId="8" borderId="74" xfId="4" applyFont="1" applyFill="1" applyBorder="1" applyAlignment="1" applyProtection="1">
      <alignment horizontal="center" vertical="center"/>
      <protection locked="0"/>
    </xf>
    <xf numFmtId="0" fontId="87" fillId="8" borderId="97" xfId="4" applyFont="1" applyFill="1" applyBorder="1" applyAlignment="1" applyProtection="1">
      <alignment horizontal="center" vertical="center"/>
      <protection locked="0"/>
    </xf>
    <xf numFmtId="0" fontId="87" fillId="8" borderId="0" xfId="4" applyFont="1" applyFill="1" applyBorder="1" applyAlignment="1" applyProtection="1">
      <alignment horizontal="center" vertical="center"/>
      <protection locked="0"/>
    </xf>
    <xf numFmtId="0" fontId="89" fillId="0" borderId="0" xfId="4" applyFont="1" applyBorder="1" applyAlignment="1" applyProtection="1">
      <alignment horizontal="left" vertical="center"/>
    </xf>
    <xf numFmtId="0" fontId="91" fillId="8" borderId="18" xfId="4" applyFont="1" applyFill="1" applyBorder="1" applyAlignment="1" applyProtection="1">
      <alignment horizontal="center" vertical="center"/>
      <protection locked="0"/>
    </xf>
    <xf numFmtId="0" fontId="91" fillId="8" borderId="0" xfId="4" applyFont="1" applyFill="1" applyBorder="1" applyAlignment="1" applyProtection="1">
      <alignment horizontal="center" vertical="center"/>
      <protection locked="0"/>
    </xf>
    <xf numFmtId="0" fontId="91" fillId="8" borderId="17" xfId="4" applyFont="1" applyFill="1" applyBorder="1" applyAlignment="1" applyProtection="1">
      <alignment horizontal="center" vertical="center"/>
      <protection locked="0"/>
    </xf>
    <xf numFmtId="0" fontId="91" fillId="8" borderId="10" xfId="4" applyFont="1" applyFill="1" applyBorder="1" applyAlignment="1" applyProtection="1">
      <alignment horizontal="center" vertical="center"/>
      <protection locked="0"/>
    </xf>
    <xf numFmtId="0" fontId="91" fillId="0" borderId="0" xfId="4" applyFont="1" applyBorder="1" applyAlignment="1" applyProtection="1">
      <alignment horizontal="center" vertical="center"/>
    </xf>
    <xf numFmtId="0" fontId="91" fillId="0" borderId="33" xfId="4" applyFont="1" applyBorder="1" applyAlignment="1" applyProtection="1">
      <alignment horizontal="center" vertical="center"/>
    </xf>
    <xf numFmtId="0" fontId="91" fillId="0" borderId="10" xfId="4" applyFont="1" applyBorder="1" applyAlignment="1" applyProtection="1">
      <alignment horizontal="center" vertical="center"/>
    </xf>
    <xf numFmtId="0" fontId="91" fillId="0" borderId="1" xfId="4" applyFont="1" applyBorder="1" applyAlignment="1" applyProtection="1">
      <alignment horizontal="center" vertical="center"/>
    </xf>
    <xf numFmtId="0" fontId="91" fillId="0" borderId="97" xfId="4" applyFont="1" applyBorder="1" applyAlignment="1" applyProtection="1">
      <alignment horizontal="left" vertical="center"/>
    </xf>
    <xf numFmtId="0" fontId="91" fillId="0" borderId="0" xfId="4" applyFont="1" applyBorder="1" applyAlignment="1" applyProtection="1">
      <alignment horizontal="left" vertical="center"/>
    </xf>
    <xf numFmtId="0" fontId="91" fillId="0" borderId="55" xfId="4" applyFont="1" applyBorder="1" applyAlignment="1" applyProtection="1">
      <alignment horizontal="left" vertical="center"/>
    </xf>
    <xf numFmtId="0" fontId="91" fillId="0" borderId="114" xfId="4" applyFont="1" applyBorder="1" applyAlignment="1" applyProtection="1">
      <alignment horizontal="left" vertical="center"/>
    </xf>
    <xf numFmtId="0" fontId="87" fillId="0" borderId="26" xfId="4" applyFont="1" applyBorder="1" applyAlignment="1" applyProtection="1">
      <alignment horizontal="center" vertical="center" textRotation="255"/>
    </xf>
    <xf numFmtId="0" fontId="87" fillId="0" borderId="27" xfId="4" applyFont="1" applyBorder="1" applyAlignment="1" applyProtection="1">
      <alignment horizontal="center" vertical="center" textRotation="255"/>
    </xf>
    <xf numFmtId="0" fontId="87" fillId="8" borderId="73" xfId="4" applyFont="1" applyFill="1" applyBorder="1" applyAlignment="1" applyProtection="1">
      <alignment horizontal="center" vertical="center" shrinkToFit="1"/>
      <protection locked="0"/>
    </xf>
    <xf numFmtId="0" fontId="87" fillId="8" borderId="27" xfId="4" applyFont="1" applyFill="1" applyBorder="1" applyAlignment="1" applyProtection="1">
      <alignment horizontal="center" vertical="center" shrinkToFit="1"/>
      <protection locked="0"/>
    </xf>
    <xf numFmtId="0" fontId="87" fillId="8" borderId="75" xfId="4" applyFont="1" applyFill="1" applyBorder="1" applyAlignment="1" applyProtection="1">
      <alignment horizontal="center" vertical="center" shrinkToFit="1"/>
      <protection locked="0"/>
    </xf>
    <xf numFmtId="0" fontId="87" fillId="8" borderId="34" xfId="4" applyFont="1" applyFill="1" applyBorder="1" applyAlignment="1" applyProtection="1">
      <alignment horizontal="center" vertical="center" shrinkToFit="1"/>
      <protection locked="0"/>
    </xf>
    <xf numFmtId="0" fontId="87" fillId="8" borderId="6" xfId="4" applyFont="1" applyFill="1" applyBorder="1" applyAlignment="1" applyProtection="1">
      <alignment horizontal="center" vertical="center" shrinkToFit="1"/>
      <protection locked="0"/>
    </xf>
    <xf numFmtId="0" fontId="87" fillId="8" borderId="74" xfId="4" applyFont="1" applyFill="1" applyBorder="1" applyAlignment="1" applyProtection="1">
      <alignment horizontal="center" vertical="center" shrinkToFit="1"/>
      <protection locked="0"/>
    </xf>
    <xf numFmtId="0" fontId="89" fillId="0" borderId="0" xfId="4" applyFont="1" applyBorder="1" applyAlignment="1" applyProtection="1">
      <alignment horizontal="center" vertical="center" wrapText="1"/>
    </xf>
    <xf numFmtId="0" fontId="91" fillId="8" borderId="7" xfId="4" applyFont="1" applyFill="1" applyBorder="1" applyAlignment="1" applyProtection="1">
      <alignment horizontal="center" vertical="center"/>
      <protection locked="0"/>
    </xf>
    <xf numFmtId="0" fontId="91" fillId="8" borderId="8" xfId="4" applyFont="1" applyFill="1" applyBorder="1" applyAlignment="1" applyProtection="1">
      <alignment horizontal="center" vertical="center"/>
      <protection locked="0"/>
    </xf>
    <xf numFmtId="0" fontId="91" fillId="0" borderId="8" xfId="4" applyFont="1" applyBorder="1" applyAlignment="1" applyProtection="1">
      <alignment horizontal="center" vertical="center"/>
    </xf>
    <xf numFmtId="0" fontId="91" fillId="0" borderId="9" xfId="4" applyFont="1" applyBorder="1" applyAlignment="1" applyProtection="1">
      <alignment horizontal="center" vertical="center"/>
    </xf>
    <xf numFmtId="0" fontId="87" fillId="0" borderId="7" xfId="4" applyFont="1" applyBorder="1" applyAlignment="1" applyProtection="1">
      <alignment horizontal="left" vertical="center" wrapText="1"/>
    </xf>
    <xf numFmtId="0" fontId="87" fillId="0" borderId="8" xfId="4" applyFont="1" applyBorder="1" applyAlignment="1" applyProtection="1">
      <alignment horizontal="left" vertical="center"/>
    </xf>
    <xf numFmtId="0" fontId="87" fillId="0" borderId="9" xfId="4" applyFont="1" applyBorder="1" applyAlignment="1" applyProtection="1">
      <alignment horizontal="left" vertical="center"/>
    </xf>
    <xf numFmtId="0" fontId="87" fillId="0" borderId="18" xfId="4" applyFont="1" applyBorder="1" applyAlignment="1" applyProtection="1">
      <alignment horizontal="left" vertical="center"/>
    </xf>
    <xf numFmtId="0" fontId="87" fillId="0" borderId="0" xfId="4" applyFont="1" applyBorder="1" applyAlignment="1" applyProtection="1">
      <alignment horizontal="left" vertical="center"/>
    </xf>
    <xf numFmtId="0" fontId="87" fillId="0" borderId="33" xfId="4" applyFont="1" applyBorder="1" applyAlignment="1" applyProtection="1">
      <alignment horizontal="left" vertical="center"/>
    </xf>
    <xf numFmtId="0" fontId="87" fillId="0" borderId="17" xfId="4" applyFont="1" applyBorder="1" applyAlignment="1" applyProtection="1">
      <alignment horizontal="left" vertical="center"/>
    </xf>
    <xf numFmtId="0" fontId="87" fillId="0" borderId="10" xfId="4" applyFont="1" applyBorder="1" applyAlignment="1" applyProtection="1">
      <alignment horizontal="left" vertical="center"/>
    </xf>
    <xf numFmtId="0" fontId="87" fillId="0" borderId="1" xfId="4" applyFont="1" applyBorder="1" applyAlignment="1" applyProtection="1">
      <alignment horizontal="left" vertical="center"/>
    </xf>
    <xf numFmtId="0" fontId="89" fillId="0" borderId="0" xfId="4" applyFont="1" applyBorder="1" applyAlignment="1" applyProtection="1">
      <alignment vertical="center" shrinkToFit="1"/>
    </xf>
    <xf numFmtId="0" fontId="87" fillId="0" borderId="0" xfId="4" applyFont="1" applyBorder="1" applyAlignment="1" applyProtection="1">
      <alignment horizontal="left" vertical="center" indent="1" shrinkToFit="1"/>
    </xf>
    <xf numFmtId="0" fontId="87" fillId="0" borderId="0" xfId="4" applyFont="1" applyFill="1" applyBorder="1" applyAlignment="1" applyProtection="1">
      <alignment horizontal="left" vertical="center" shrinkToFit="1"/>
    </xf>
    <xf numFmtId="0" fontId="87" fillId="0" borderId="100" xfId="4" applyFont="1" applyFill="1" applyBorder="1" applyAlignment="1" applyProtection="1">
      <alignment horizontal="left" vertical="center" shrinkToFit="1"/>
    </xf>
    <xf numFmtId="0" fontId="87" fillId="0" borderId="10" xfId="4" applyFont="1" applyFill="1" applyBorder="1" applyAlignment="1" applyProtection="1">
      <alignment horizontal="left" vertical="center" shrinkToFit="1"/>
    </xf>
    <xf numFmtId="0" fontId="87" fillId="0" borderId="71" xfId="4" applyFont="1" applyFill="1" applyBorder="1" applyAlignment="1" applyProtection="1">
      <alignment horizontal="left" vertical="center" shrinkToFit="1"/>
    </xf>
    <xf numFmtId="0" fontId="91" fillId="0" borderId="84" xfId="4" applyFont="1" applyFill="1" applyBorder="1" applyAlignment="1" applyProtection="1">
      <alignment horizontal="center" vertical="center"/>
    </xf>
    <xf numFmtId="0" fontId="91" fillId="0" borderId="77" xfId="4" applyFont="1" applyFill="1" applyBorder="1" applyAlignment="1" applyProtection="1">
      <alignment horizontal="center" vertical="center"/>
    </xf>
    <xf numFmtId="0" fontId="91" fillId="0" borderId="97" xfId="4" applyFont="1" applyFill="1" applyBorder="1" applyAlignment="1" applyProtection="1">
      <alignment horizontal="center" vertical="center"/>
    </xf>
    <xf numFmtId="0" fontId="91" fillId="0" borderId="0" xfId="4" applyFont="1" applyFill="1" applyBorder="1" applyAlignment="1" applyProtection="1">
      <alignment horizontal="center" vertical="center"/>
    </xf>
    <xf numFmtId="0" fontId="91" fillId="0" borderId="55" xfId="4" applyFont="1" applyFill="1" applyBorder="1" applyAlignment="1" applyProtection="1">
      <alignment horizontal="center" vertical="center"/>
    </xf>
    <xf numFmtId="0" fontId="91" fillId="0" borderId="114" xfId="4" applyFont="1" applyFill="1" applyBorder="1" applyAlignment="1" applyProtection="1">
      <alignment horizontal="center" vertical="center"/>
    </xf>
    <xf numFmtId="0" fontId="87" fillId="8" borderId="27" xfId="4" applyFont="1" applyFill="1" applyBorder="1" applyAlignment="1" applyProtection="1">
      <alignment horizontal="center" vertical="center"/>
      <protection locked="0"/>
    </xf>
    <xf numFmtId="0" fontId="87" fillId="8" borderId="6" xfId="4" applyFont="1" applyFill="1" applyBorder="1" applyAlignment="1" applyProtection="1">
      <alignment horizontal="center" vertical="center"/>
      <protection locked="0"/>
    </xf>
    <xf numFmtId="0" fontId="87" fillId="8" borderId="112" xfId="4" applyFont="1" applyFill="1" applyBorder="1" applyAlignment="1" applyProtection="1">
      <alignment horizontal="center" vertical="center"/>
      <protection locked="0"/>
    </xf>
    <xf numFmtId="0" fontId="87" fillId="8" borderId="75" xfId="4" applyFont="1" applyFill="1" applyBorder="1" applyAlignment="1" applyProtection="1">
      <alignment horizontal="center" vertical="center"/>
      <protection locked="0"/>
    </xf>
    <xf numFmtId="0" fontId="87" fillId="8" borderId="74" xfId="4" applyFont="1" applyFill="1" applyBorder="1" applyAlignment="1" applyProtection="1">
      <alignment horizontal="center" vertical="center"/>
      <protection locked="0"/>
    </xf>
    <xf numFmtId="0" fontId="87" fillId="8" borderId="113" xfId="4" applyFont="1" applyFill="1" applyBorder="1" applyAlignment="1" applyProtection="1">
      <alignment horizontal="center" vertical="center"/>
      <protection locked="0"/>
    </xf>
    <xf numFmtId="0" fontId="87" fillId="0" borderId="0" xfId="4" applyFont="1" applyBorder="1" applyAlignment="1" applyProtection="1">
      <alignment horizontal="distributed" vertical="center" indent="1"/>
    </xf>
    <xf numFmtId="0" fontId="87" fillId="0" borderId="114" xfId="4" applyFont="1" applyBorder="1" applyAlignment="1" applyProtection="1">
      <alignment horizontal="distributed" vertical="center" indent="1"/>
    </xf>
    <xf numFmtId="49" fontId="87" fillId="8" borderId="0" xfId="4" applyNumberFormat="1" applyFont="1" applyFill="1" applyBorder="1" applyAlignment="1" applyProtection="1">
      <alignment horizontal="center" vertical="center"/>
      <protection locked="0"/>
    </xf>
    <xf numFmtId="49" fontId="87" fillId="8" borderId="114" xfId="4" applyNumberFormat="1" applyFont="1" applyFill="1" applyBorder="1" applyAlignment="1" applyProtection="1">
      <alignment horizontal="center" vertical="center"/>
      <protection locked="0"/>
    </xf>
    <xf numFmtId="0" fontId="87" fillId="0" borderId="0" xfId="4" applyFont="1" applyFill="1" applyBorder="1" applyAlignment="1" applyProtection="1">
      <alignment horizontal="center" vertical="center"/>
    </xf>
    <xf numFmtId="0" fontId="87" fillId="0" borderId="114" xfId="4" applyFont="1" applyFill="1" applyBorder="1" applyAlignment="1" applyProtection="1">
      <alignment horizontal="center" vertical="center"/>
    </xf>
    <xf numFmtId="49" fontId="87" fillId="8" borderId="100" xfId="4" applyNumberFormat="1" applyFont="1" applyFill="1" applyBorder="1" applyAlignment="1" applyProtection="1">
      <alignment horizontal="center" vertical="center"/>
      <protection locked="0"/>
    </xf>
    <xf numFmtId="49" fontId="87" fillId="8" borderId="101" xfId="4" applyNumberFormat="1" applyFont="1" applyFill="1" applyBorder="1" applyAlignment="1" applyProtection="1">
      <alignment horizontal="center" vertical="center"/>
      <protection locked="0"/>
    </xf>
    <xf numFmtId="0" fontId="87" fillId="0" borderId="97" xfId="4" applyFont="1" applyBorder="1" applyAlignment="1" applyProtection="1">
      <alignment horizontal="center" vertical="center"/>
    </xf>
    <xf numFmtId="0" fontId="87" fillId="0" borderId="0" xfId="4" applyFont="1" applyBorder="1" applyAlignment="1" applyProtection="1">
      <alignment horizontal="center" vertical="center"/>
    </xf>
    <xf numFmtId="0" fontId="87" fillId="8" borderId="84" xfId="4" applyFont="1" applyFill="1" applyBorder="1" applyAlignment="1" applyProtection="1">
      <alignment horizontal="center" vertical="center"/>
      <protection locked="0"/>
    </xf>
    <xf numFmtId="0" fontId="87" fillId="8" borderId="77" xfId="4" applyFont="1" applyFill="1" applyBorder="1" applyAlignment="1" applyProtection="1">
      <alignment horizontal="center" vertical="center"/>
      <protection locked="0"/>
    </xf>
    <xf numFmtId="0" fontId="89" fillId="0" borderId="77" xfId="4" applyFont="1" applyFill="1" applyBorder="1" applyAlignment="1" applyProtection="1">
      <alignment horizontal="left" vertical="center"/>
    </xf>
    <xf numFmtId="0" fontId="89" fillId="0" borderId="80" xfId="4" applyFont="1" applyFill="1" applyBorder="1" applyAlignment="1" applyProtection="1">
      <alignment horizontal="left" vertical="center"/>
    </xf>
    <xf numFmtId="0" fontId="89" fillId="0" borderId="0" xfId="4" applyFont="1" applyFill="1" applyBorder="1" applyAlignment="1" applyProtection="1">
      <alignment horizontal="left" vertical="center"/>
    </xf>
    <xf numFmtId="0" fontId="89" fillId="0" borderId="100" xfId="4" applyFont="1" applyFill="1" applyBorder="1" applyAlignment="1" applyProtection="1">
      <alignment horizontal="left" vertical="center"/>
    </xf>
    <xf numFmtId="0" fontId="87" fillId="0" borderId="69" xfId="4" applyFont="1" applyBorder="1" applyAlignment="1" applyProtection="1">
      <alignment horizontal="left" vertical="center"/>
    </xf>
    <xf numFmtId="0" fontId="87" fillId="0" borderId="97" xfId="4" applyFont="1" applyBorder="1" applyAlignment="1" applyProtection="1">
      <alignment horizontal="left" vertical="center"/>
    </xf>
    <xf numFmtId="0" fontId="87" fillId="0" borderId="8" xfId="4" applyFont="1" applyBorder="1" applyAlignment="1" applyProtection="1">
      <alignment horizontal="center" vertical="center"/>
    </xf>
    <xf numFmtId="0" fontId="87" fillId="0" borderId="56" xfId="4" applyFont="1" applyBorder="1" applyAlignment="1" applyProtection="1">
      <alignment horizontal="center" vertical="center"/>
    </xf>
    <xf numFmtId="0" fontId="87" fillId="0" borderId="15" xfId="4" applyFont="1" applyBorder="1" applyAlignment="1" applyProtection="1">
      <alignment horizontal="center" vertical="center"/>
    </xf>
    <xf numFmtId="0" fontId="87" fillId="0" borderId="28" xfId="4" applyFont="1" applyBorder="1" applyAlignment="1" applyProtection="1">
      <alignment horizontal="center" vertical="center"/>
    </xf>
    <xf numFmtId="0" fontId="87" fillId="0" borderId="98" xfId="4" applyFont="1" applyBorder="1" applyAlignment="1" applyProtection="1">
      <alignment horizontal="center" vertical="center"/>
    </xf>
    <xf numFmtId="0" fontId="87" fillId="0" borderId="49" xfId="4" applyFont="1" applyBorder="1" applyAlignment="1" applyProtection="1">
      <alignment horizontal="center" vertical="center"/>
    </xf>
    <xf numFmtId="0" fontId="87" fillId="0" borderId="36" xfId="4" applyFont="1" applyBorder="1" applyAlignment="1" applyProtection="1">
      <alignment horizontal="center" vertical="center"/>
    </xf>
    <xf numFmtId="0" fontId="87" fillId="0" borderId="157" xfId="4" applyFont="1" applyBorder="1" applyAlignment="1" applyProtection="1">
      <alignment horizontal="left" vertical="center"/>
    </xf>
    <xf numFmtId="0" fontId="87" fillId="0" borderId="158" xfId="4" applyFont="1" applyBorder="1" applyAlignment="1" applyProtection="1">
      <alignment horizontal="left" vertical="center"/>
    </xf>
    <xf numFmtId="0" fontId="87" fillId="0" borderId="158" xfId="4" applyFont="1" applyBorder="1" applyAlignment="1" applyProtection="1">
      <alignment horizontal="right" vertical="center"/>
    </xf>
    <xf numFmtId="0" fontId="87" fillId="0" borderId="159" xfId="4" applyFont="1" applyBorder="1" applyAlignment="1" applyProtection="1">
      <alignment horizontal="right" vertical="center"/>
    </xf>
    <xf numFmtId="0" fontId="87" fillId="0" borderId="0" xfId="4" applyFont="1" applyBorder="1" applyAlignment="1" applyProtection="1">
      <alignment horizontal="right" vertical="center"/>
    </xf>
    <xf numFmtId="0" fontId="87" fillId="0" borderId="100" xfId="4" applyFont="1" applyBorder="1" applyAlignment="1" applyProtection="1">
      <alignment horizontal="right" vertical="center"/>
    </xf>
    <xf numFmtId="0" fontId="87" fillId="0" borderId="12" xfId="4" applyFont="1" applyBorder="1" applyAlignment="1" applyProtection="1">
      <alignment horizontal="center" vertical="center"/>
    </xf>
    <xf numFmtId="0" fontId="87" fillId="0" borderId="9" xfId="4" applyFont="1" applyBorder="1" applyAlignment="1" applyProtection="1">
      <alignment horizontal="center" vertical="center"/>
    </xf>
    <xf numFmtId="0" fontId="87" fillId="0" borderId="13" xfId="4" applyFont="1" applyBorder="1" applyAlignment="1" applyProtection="1">
      <alignment horizontal="center" vertical="center"/>
    </xf>
    <xf numFmtId="0" fontId="87" fillId="0" borderId="7" xfId="4" applyFont="1" applyBorder="1" applyAlignment="1" applyProtection="1">
      <alignment horizontal="center" vertical="center"/>
    </xf>
    <xf numFmtId="0" fontId="87" fillId="0" borderId="152" xfId="4" applyFont="1" applyBorder="1" applyAlignment="1" applyProtection="1">
      <alignment horizontal="center" vertical="center"/>
    </xf>
    <xf numFmtId="0" fontId="87" fillId="0" borderId="156" xfId="4" applyFont="1" applyBorder="1" applyAlignment="1" applyProtection="1">
      <alignment horizontal="center" vertical="center"/>
    </xf>
    <xf numFmtId="0" fontId="87" fillId="0" borderId="59" xfId="4" applyFont="1" applyBorder="1" applyAlignment="1" applyProtection="1">
      <alignment horizontal="left" vertical="center"/>
    </xf>
    <xf numFmtId="0" fontId="87" fillId="0" borderId="158" xfId="4" applyFont="1" applyBorder="1" applyAlignment="1" applyProtection="1">
      <alignment horizontal="center" vertical="center"/>
    </xf>
    <xf numFmtId="0" fontId="87" fillId="0" borderId="159" xfId="4" applyFont="1" applyBorder="1" applyAlignment="1" applyProtection="1">
      <alignment horizontal="center" vertical="center"/>
    </xf>
    <xf numFmtId="0" fontId="87" fillId="0" borderId="10" xfId="4" applyFont="1" applyBorder="1" applyAlignment="1" applyProtection="1">
      <alignment horizontal="center" vertical="center"/>
    </xf>
    <xf numFmtId="0" fontId="87" fillId="0" borderId="71" xfId="4" applyFont="1" applyBorder="1" applyAlignment="1" applyProtection="1">
      <alignment horizontal="center" vertical="center"/>
    </xf>
    <xf numFmtId="0" fontId="87" fillId="0" borderId="160" xfId="4" applyFont="1" applyBorder="1" applyAlignment="1" applyProtection="1">
      <alignment horizontal="center" vertical="center"/>
    </xf>
    <xf numFmtId="0" fontId="87" fillId="0" borderId="94" xfId="4" applyFont="1" applyBorder="1" applyAlignment="1" applyProtection="1">
      <alignment horizontal="center" vertical="center"/>
    </xf>
    <xf numFmtId="0" fontId="87" fillId="0" borderId="161" xfId="4" applyFont="1" applyBorder="1" applyAlignment="1" applyProtection="1">
      <alignment horizontal="center" vertical="center"/>
    </xf>
    <xf numFmtId="0" fontId="87" fillId="0" borderId="57" xfId="4" applyFont="1" applyBorder="1" applyAlignment="1" applyProtection="1">
      <alignment horizontal="center" vertical="center"/>
    </xf>
    <xf numFmtId="0" fontId="87" fillId="0" borderId="155" xfId="4" applyFont="1" applyBorder="1" applyAlignment="1" applyProtection="1">
      <alignment horizontal="center" vertical="center"/>
    </xf>
    <xf numFmtId="0" fontId="87" fillId="0" borderId="62" xfId="4" applyFont="1" applyBorder="1" applyAlignment="1" applyProtection="1">
      <alignment horizontal="center" vertical="center"/>
    </xf>
    <xf numFmtId="0" fontId="87" fillId="0" borderId="107" xfId="4" applyFont="1" applyBorder="1" applyAlignment="1" applyProtection="1">
      <alignment horizontal="center" vertical="center"/>
    </xf>
    <xf numFmtId="0" fontId="87" fillId="0" borderId="14" xfId="4" applyFont="1" applyBorder="1" applyAlignment="1" applyProtection="1">
      <alignment horizontal="center" vertical="center"/>
    </xf>
    <xf numFmtId="0" fontId="87" fillId="0" borderId="31" xfId="4" applyFont="1" applyBorder="1" applyAlignment="1" applyProtection="1">
      <alignment horizontal="center" vertical="center"/>
    </xf>
    <xf numFmtId="0" fontId="87" fillId="0" borderId="118" xfId="4" applyFont="1" applyBorder="1" applyAlignment="1" applyProtection="1">
      <alignment horizontal="left" vertical="center"/>
    </xf>
    <xf numFmtId="0" fontId="87" fillId="0" borderId="158" xfId="4" applyFont="1" applyBorder="1" applyAlignment="1" applyProtection="1">
      <alignment vertical="center"/>
    </xf>
    <xf numFmtId="0" fontId="87" fillId="0" borderId="0" xfId="4" applyFont="1" applyBorder="1" applyAlignment="1" applyProtection="1">
      <alignment vertical="center"/>
    </xf>
    <xf numFmtId="0" fontId="87" fillId="0" borderId="118" xfId="4" applyFont="1" applyBorder="1" applyAlignment="1" applyProtection="1">
      <alignment vertical="center"/>
    </xf>
    <xf numFmtId="0" fontId="87" fillId="0" borderId="118" xfId="4" applyFont="1" applyBorder="1" applyAlignment="1" applyProtection="1">
      <alignment horizontal="right" vertical="center"/>
    </xf>
    <xf numFmtId="0" fontId="87" fillId="0" borderId="158" xfId="4" applyNumberFormat="1" applyFont="1" applyBorder="1" applyAlignment="1" applyProtection="1">
      <alignment horizontal="center" vertical="center"/>
    </xf>
    <xf numFmtId="0" fontId="87" fillId="0" borderId="0" xfId="4" applyNumberFormat="1" applyFont="1" applyBorder="1" applyAlignment="1" applyProtection="1">
      <alignment horizontal="center" vertical="center"/>
    </xf>
    <xf numFmtId="0" fontId="87" fillId="0" borderId="118" xfId="4" applyNumberFormat="1" applyFont="1" applyBorder="1" applyAlignment="1" applyProtection="1">
      <alignment horizontal="center" vertical="center"/>
    </xf>
    <xf numFmtId="0" fontId="87" fillId="0" borderId="62" xfId="4" applyFont="1" applyBorder="1" applyAlignment="1" applyProtection="1">
      <alignment horizontal="right" vertical="center"/>
    </xf>
    <xf numFmtId="0" fontId="87" fillId="0" borderId="6" xfId="4" applyFont="1" applyBorder="1" applyAlignment="1" applyProtection="1">
      <alignment horizontal="right" vertical="center"/>
    </xf>
    <xf numFmtId="0" fontId="87" fillId="0" borderId="12" xfId="4" applyFont="1" applyBorder="1" applyAlignment="1" applyProtection="1">
      <alignment horizontal="right" vertical="center"/>
    </xf>
    <xf numFmtId="0" fontId="87" fillId="0" borderId="153" xfId="4" applyFont="1" applyBorder="1" applyAlignment="1" applyProtection="1">
      <alignment horizontal="center" vertical="center"/>
    </xf>
    <xf numFmtId="0" fontId="87" fillId="0" borderId="2" xfId="4" applyFont="1" applyBorder="1" applyAlignment="1" applyProtection="1">
      <alignment horizontal="center" vertical="center"/>
    </xf>
    <xf numFmtId="0" fontId="87" fillId="0" borderId="17" xfId="4" applyFont="1" applyBorder="1" applyAlignment="1" applyProtection="1">
      <alignment horizontal="center" vertical="center"/>
    </xf>
    <xf numFmtId="0" fontId="87" fillId="0" borderId="154" xfId="4" applyFont="1" applyBorder="1" applyAlignment="1" applyProtection="1">
      <alignment horizontal="center" vertical="center"/>
    </xf>
    <xf numFmtId="0" fontId="87" fillId="0" borderId="1" xfId="4" applyFont="1" applyBorder="1" applyAlignment="1" applyProtection="1">
      <alignment horizontal="center" vertical="center"/>
    </xf>
    <xf numFmtId="0" fontId="87" fillId="0" borderId="26" xfId="4" applyFont="1" applyBorder="1" applyAlignment="1" applyProtection="1">
      <alignment horizontal="distributed" vertical="center" indent="15"/>
    </xf>
    <xf numFmtId="0" fontId="87" fillId="0" borderId="27" xfId="4" applyFont="1" applyBorder="1" applyAlignment="1" applyProtection="1">
      <alignment horizontal="distributed" vertical="center" indent="15"/>
    </xf>
    <xf numFmtId="0" fontId="87" fillId="0" borderId="75" xfId="4" applyFont="1" applyBorder="1" applyAlignment="1" applyProtection="1">
      <alignment horizontal="distributed" vertical="center" indent="15"/>
    </xf>
    <xf numFmtId="0" fontId="87" fillId="0" borderId="62" xfId="4" applyFont="1" applyBorder="1" applyAlignment="1" applyProtection="1">
      <alignment horizontal="distributed" vertical="center" indent="15"/>
    </xf>
    <xf numFmtId="0" fontId="87" fillId="0" borderId="6" xfId="4" applyFont="1" applyBorder="1" applyAlignment="1" applyProtection="1">
      <alignment horizontal="distributed" vertical="center" indent="15"/>
    </xf>
    <xf numFmtId="0" fontId="87" fillId="0" borderId="74" xfId="4" applyFont="1" applyBorder="1" applyAlignment="1" applyProtection="1">
      <alignment horizontal="distributed" vertical="center" indent="15"/>
    </xf>
    <xf numFmtId="0" fontId="87" fillId="0" borderId="57" xfId="4" applyFont="1" applyBorder="1" applyAlignment="1" applyProtection="1">
      <alignment horizontal="distributed" vertical="center" indent="1"/>
    </xf>
    <xf numFmtId="0" fontId="87" fillId="0" borderId="46" xfId="4" applyFont="1" applyBorder="1" applyAlignment="1" applyProtection="1">
      <alignment horizontal="distributed" vertical="center" indent="1"/>
    </xf>
    <xf numFmtId="38" fontId="87" fillId="0" borderId="0" xfId="4" applyNumberFormat="1" applyFont="1" applyAlignment="1">
      <alignment horizontal="center" vertical="center"/>
    </xf>
    <xf numFmtId="0" fontId="87" fillId="0" borderId="0" xfId="4" applyFont="1" applyAlignment="1">
      <alignment horizontal="center" vertical="center"/>
    </xf>
    <xf numFmtId="0" fontId="87" fillId="0" borderId="0" xfId="4" applyFont="1" applyAlignment="1" applyProtection="1">
      <alignment horizontal="right" vertical="center"/>
    </xf>
    <xf numFmtId="0" fontId="87" fillId="0" borderId="141" xfId="4" applyFont="1" applyBorder="1" applyAlignment="1" applyProtection="1">
      <alignment horizontal="right" vertical="center"/>
    </xf>
    <xf numFmtId="0" fontId="87" fillId="0" borderId="141" xfId="4" applyNumberFormat="1" applyFont="1" applyBorder="1" applyAlignment="1" applyProtection="1">
      <alignment horizontal="center" vertical="center"/>
    </xf>
    <xf numFmtId="0" fontId="87" fillId="0" borderId="141" xfId="4" applyFont="1" applyBorder="1" applyAlignment="1" applyProtection="1">
      <alignment horizontal="left" vertical="center"/>
    </xf>
    <xf numFmtId="0" fontId="87" fillId="0" borderId="0" xfId="4" applyFont="1" applyAlignment="1" applyProtection="1">
      <alignment horizontal="left" vertical="center"/>
    </xf>
    <xf numFmtId="0" fontId="90" fillId="0" borderId="146" xfId="4" applyFont="1" applyBorder="1" applyAlignment="1" applyProtection="1">
      <alignment horizontal="center" vertical="center"/>
    </xf>
    <xf numFmtId="0" fontId="90" fillId="0" borderId="147" xfId="4" applyFont="1" applyBorder="1" applyAlignment="1" applyProtection="1">
      <alignment horizontal="center" vertical="center"/>
    </xf>
    <xf numFmtId="0" fontId="90" fillId="0" borderId="149" xfId="4" applyFont="1" applyBorder="1" applyAlignment="1" applyProtection="1">
      <alignment horizontal="center" vertical="center"/>
    </xf>
    <xf numFmtId="0" fontId="90" fillId="0" borderId="150" xfId="4" applyFont="1" applyBorder="1" applyAlignment="1" applyProtection="1">
      <alignment horizontal="center" vertical="center"/>
    </xf>
    <xf numFmtId="0" fontId="90" fillId="0" borderId="148" xfId="4" applyFont="1" applyBorder="1" applyAlignment="1" applyProtection="1">
      <alignment horizontal="center" vertical="center"/>
    </xf>
    <xf numFmtId="0" fontId="90" fillId="0" borderId="151" xfId="4" applyFont="1" applyBorder="1" applyAlignment="1" applyProtection="1">
      <alignment horizontal="center" vertical="center"/>
    </xf>
    <xf numFmtId="0" fontId="88" fillId="0" borderId="0" xfId="4" applyFont="1" applyAlignment="1" applyProtection="1">
      <alignment horizontal="distributed" vertical="top" indent="18"/>
    </xf>
    <xf numFmtId="0" fontId="87" fillId="0" borderId="84" xfId="4" applyFont="1" applyBorder="1" applyAlignment="1" applyProtection="1">
      <alignment horizontal="center" vertical="center"/>
    </xf>
    <xf numFmtId="0" fontId="87" fillId="0" borderId="77" xfId="4" applyFont="1" applyBorder="1" applyAlignment="1" applyProtection="1">
      <alignment horizontal="center" vertical="center"/>
    </xf>
    <xf numFmtId="0" fontId="87" fillId="0" borderId="80" xfId="4" applyFont="1" applyBorder="1" applyAlignment="1" applyProtection="1">
      <alignment horizontal="center" vertical="center"/>
    </xf>
    <xf numFmtId="0" fontId="87" fillId="0" borderId="100" xfId="4" applyFont="1" applyBorder="1" applyAlignment="1" applyProtection="1">
      <alignment horizontal="center" vertical="center"/>
    </xf>
    <xf numFmtId="0" fontId="87" fillId="0" borderId="55" xfId="4" applyFont="1" applyBorder="1" applyAlignment="1" applyProtection="1">
      <alignment horizontal="center" vertical="center"/>
    </xf>
    <xf numFmtId="0" fontId="87" fillId="0" borderId="114" xfId="4" applyFont="1" applyBorder="1" applyAlignment="1" applyProtection="1">
      <alignment horizontal="center" vertical="center"/>
    </xf>
    <xf numFmtId="0" fontId="87" fillId="0" borderId="101" xfId="4" applyFont="1" applyBorder="1" applyAlignment="1" applyProtection="1">
      <alignment horizontal="center" vertical="center"/>
    </xf>
    <xf numFmtId="0" fontId="89" fillId="0" borderId="143" xfId="4" applyFont="1" applyBorder="1" applyAlignment="1" applyProtection="1">
      <alignment horizontal="right" vertical="center"/>
    </xf>
    <xf numFmtId="0" fontId="89" fillId="0" borderId="144" xfId="4" applyFont="1" applyBorder="1" applyAlignment="1" applyProtection="1">
      <alignment horizontal="right" vertical="center"/>
    </xf>
    <xf numFmtId="0" fontId="89" fillId="0" borderId="145" xfId="4" applyFont="1" applyBorder="1" applyAlignment="1" applyProtection="1">
      <alignment horizontal="right" vertical="center"/>
    </xf>
    <xf numFmtId="0" fontId="15" fillId="7" borderId="15" xfId="0" applyFont="1" applyFill="1" applyBorder="1" applyAlignment="1" applyProtection="1">
      <alignment horizontal="center"/>
      <protection locked="0"/>
    </xf>
    <xf numFmtId="0" fontId="5" fillId="8" borderId="10" xfId="0" applyFont="1" applyFill="1" applyBorder="1" applyAlignment="1" applyProtection="1">
      <alignment horizontal="center" vertical="center" shrinkToFit="1"/>
      <protection locked="0"/>
    </xf>
    <xf numFmtId="0" fontId="5" fillId="0" borderId="0" xfId="0" applyFont="1" applyBorder="1" applyAlignment="1" applyProtection="1">
      <alignment horizontal="center" vertical="center"/>
    </xf>
    <xf numFmtId="0" fontId="5" fillId="0" borderId="0" xfId="0" applyFont="1" applyBorder="1" applyAlignment="1" applyProtection="1">
      <alignment horizontal="left" vertical="center"/>
    </xf>
    <xf numFmtId="0" fontId="5" fillId="0" borderId="0" xfId="0" applyFont="1" applyFill="1" applyBorder="1" applyAlignment="1" applyProtection="1">
      <alignment horizontal="center"/>
    </xf>
    <xf numFmtId="0" fontId="5" fillId="7" borderId="0" xfId="0" applyFont="1" applyFill="1" applyBorder="1" applyAlignment="1" applyProtection="1">
      <alignment horizontal="center"/>
      <protection locked="0"/>
    </xf>
    <xf numFmtId="0" fontId="5" fillId="0" borderId="6" xfId="0" applyFont="1" applyBorder="1" applyAlignment="1" applyProtection="1">
      <alignment horizontal="center" vertical="center"/>
    </xf>
    <xf numFmtId="0" fontId="15" fillId="0" borderId="6" xfId="0" applyFont="1" applyBorder="1" applyAlignment="1" applyProtection="1">
      <alignment horizontal="center" vertical="center"/>
    </xf>
    <xf numFmtId="0" fontId="50" fillId="0" borderId="6" xfId="0" applyFont="1" applyFill="1" applyBorder="1" applyAlignment="1" applyProtection="1">
      <alignment horizontal="center" vertical="center"/>
    </xf>
    <xf numFmtId="0" fontId="15" fillId="7" borderId="10" xfId="0" applyFont="1" applyFill="1" applyBorder="1" applyAlignment="1" applyProtection="1">
      <alignment horizontal="center"/>
      <protection locked="0"/>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34" xfId="0" applyFont="1" applyBorder="1" applyAlignment="1" applyProtection="1">
      <alignment horizontal="center" vertical="center"/>
    </xf>
    <xf numFmtId="0" fontId="5" fillId="0" borderId="12" xfId="0" applyFont="1" applyFill="1" applyBorder="1" applyAlignment="1" applyProtection="1">
      <alignment horizontal="center" vertical="center" shrinkToFit="1"/>
    </xf>
    <xf numFmtId="0" fontId="5" fillId="0" borderId="15" xfId="0" applyFont="1" applyFill="1" applyBorder="1" applyAlignment="1" applyProtection="1">
      <alignment horizontal="center" vertical="center" shrinkToFit="1"/>
    </xf>
    <xf numFmtId="0" fontId="5" fillId="0" borderId="34" xfId="0" applyFont="1" applyFill="1" applyBorder="1" applyAlignment="1" applyProtection="1">
      <alignment horizontal="center" vertical="center" shrinkToFit="1"/>
    </xf>
    <xf numFmtId="0" fontId="5" fillId="7" borderId="10" xfId="0" applyFont="1" applyFill="1" applyBorder="1" applyAlignment="1" applyProtection="1">
      <alignment horizontal="center"/>
      <protection locked="0"/>
    </xf>
    <xf numFmtId="0" fontId="5" fillId="0" borderId="0" xfId="0" applyFont="1" applyBorder="1" applyAlignment="1" applyProtection="1">
      <alignment horizontal="center"/>
    </xf>
    <xf numFmtId="0" fontId="15" fillId="0" borderId="0" xfId="0" applyFont="1" applyBorder="1" applyAlignment="1" applyProtection="1">
      <alignment horizontal="center"/>
    </xf>
    <xf numFmtId="0" fontId="15" fillId="0" borderId="15" xfId="0" applyFont="1" applyBorder="1" applyAlignment="1" applyProtection="1">
      <alignment horizontal="center" vertical="center"/>
    </xf>
    <xf numFmtId="0" fontId="15" fillId="0" borderId="34" xfId="0" applyFont="1" applyBorder="1" applyAlignment="1" applyProtection="1">
      <alignment horizontal="center" vertical="center"/>
    </xf>
    <xf numFmtId="0" fontId="50" fillId="0" borderId="12" xfId="0" applyFont="1" applyFill="1" applyBorder="1" applyAlignment="1" applyProtection="1">
      <alignment horizontal="center" vertical="center" shrinkToFit="1"/>
    </xf>
    <xf numFmtId="0" fontId="50" fillId="0" borderId="15" xfId="0" applyFont="1" applyFill="1" applyBorder="1" applyAlignment="1" applyProtection="1">
      <alignment horizontal="center" vertical="center" shrinkToFit="1"/>
    </xf>
    <xf numFmtId="0" fontId="50" fillId="0" borderId="34" xfId="0" applyFont="1" applyFill="1" applyBorder="1" applyAlignment="1" applyProtection="1">
      <alignment horizontal="center" vertical="center" shrinkToFit="1"/>
    </xf>
    <xf numFmtId="0" fontId="50" fillId="8" borderId="15" xfId="0" applyFont="1" applyFill="1" applyBorder="1" applyAlignment="1" applyProtection="1">
      <alignment horizontal="center" vertical="center" shrinkToFit="1"/>
      <protection locked="0"/>
    </xf>
    <xf numFmtId="0" fontId="50" fillId="7" borderId="15" xfId="0" applyFont="1" applyFill="1" applyBorder="1" applyAlignment="1" applyProtection="1">
      <alignment horizontal="center" vertical="center" shrinkToFit="1"/>
      <protection locked="0"/>
    </xf>
    <xf numFmtId="0" fontId="5" fillId="4" borderId="69" xfId="0" applyFont="1" applyFill="1" applyBorder="1" applyAlignment="1" applyProtection="1">
      <alignment horizontal="left" vertical="center" wrapText="1"/>
    </xf>
    <xf numFmtId="0" fontId="5" fillId="4" borderId="8" xfId="0" applyFont="1" applyFill="1" applyBorder="1" applyAlignment="1" applyProtection="1">
      <alignment horizontal="left" vertical="center" wrapText="1"/>
    </xf>
    <xf numFmtId="0" fontId="5" fillId="4" borderId="70" xfId="0" applyFont="1" applyFill="1" applyBorder="1" applyAlignment="1" applyProtection="1">
      <alignment horizontal="left" vertical="center" wrapText="1"/>
    </xf>
    <xf numFmtId="0" fontId="5" fillId="4" borderId="55" xfId="0" applyFont="1" applyFill="1" applyBorder="1" applyAlignment="1" applyProtection="1">
      <alignment horizontal="left" vertical="center" wrapText="1"/>
    </xf>
    <xf numFmtId="0" fontId="5" fillId="4" borderId="114" xfId="0" applyFont="1" applyFill="1" applyBorder="1" applyAlignment="1" applyProtection="1">
      <alignment horizontal="left" vertical="center" wrapText="1"/>
    </xf>
    <xf numFmtId="0" fontId="5" fillId="4" borderId="101" xfId="0" applyFont="1" applyFill="1" applyBorder="1" applyAlignment="1" applyProtection="1">
      <alignment horizontal="left" vertical="center" wrapText="1"/>
    </xf>
    <xf numFmtId="0" fontId="5" fillId="4" borderId="56" xfId="0" applyFont="1" applyFill="1" applyBorder="1" applyAlignment="1" applyProtection="1">
      <alignment horizontal="left" vertical="center" wrapText="1"/>
    </xf>
    <xf numFmtId="0" fontId="5" fillId="4" borderId="15" xfId="0" applyFont="1" applyFill="1" applyBorder="1" applyAlignment="1" applyProtection="1">
      <alignment horizontal="left" vertical="center" wrapText="1"/>
    </xf>
    <xf numFmtId="0" fontId="5" fillId="4" borderId="28" xfId="0" applyFont="1" applyFill="1" applyBorder="1" applyAlignment="1" applyProtection="1">
      <alignment horizontal="left" vertical="center" wrapText="1"/>
    </xf>
    <xf numFmtId="178" fontId="13" fillId="8" borderId="56" xfId="1" applyNumberFormat="1" applyFont="1" applyFill="1" applyBorder="1" applyAlignment="1" applyProtection="1">
      <alignment horizontal="right" vertical="center"/>
      <protection locked="0"/>
    </xf>
    <xf numFmtId="178" fontId="13" fillId="8" borderId="15" xfId="1" applyNumberFormat="1" applyFont="1" applyFill="1" applyBorder="1" applyAlignment="1" applyProtection="1">
      <alignment horizontal="right" vertical="center"/>
      <protection locked="0"/>
    </xf>
    <xf numFmtId="178" fontId="13" fillId="8" borderId="28" xfId="1" applyNumberFormat="1" applyFont="1" applyFill="1" applyBorder="1" applyAlignment="1" applyProtection="1">
      <alignment horizontal="right" vertical="center"/>
      <protection locked="0"/>
    </xf>
    <xf numFmtId="0" fontId="5" fillId="7" borderId="12" xfId="0" applyFont="1" applyFill="1" applyBorder="1" applyAlignment="1" applyProtection="1">
      <alignment horizontal="center" vertical="center" shrinkToFit="1"/>
      <protection locked="0"/>
    </xf>
    <xf numFmtId="0" fontId="5" fillId="7" borderId="34" xfId="0" applyFont="1" applyFill="1" applyBorder="1" applyAlignment="1" applyProtection="1">
      <alignment horizontal="center" vertical="center" shrinkToFit="1"/>
      <protection locked="0"/>
    </xf>
    <xf numFmtId="0" fontId="5" fillId="7" borderId="8" xfId="0" applyFont="1" applyFill="1" applyBorder="1" applyAlignment="1" applyProtection="1">
      <alignment horizontal="center" vertical="center" wrapText="1"/>
      <protection locked="0"/>
    </xf>
    <xf numFmtId="0" fontId="15" fillId="7" borderId="10" xfId="0" applyFont="1" applyFill="1" applyBorder="1" applyAlignment="1" applyProtection="1">
      <alignment horizontal="center" vertical="center" wrapText="1"/>
      <protection locked="0"/>
    </xf>
    <xf numFmtId="0" fontId="5" fillId="0" borderId="70" xfId="0" applyFont="1" applyFill="1" applyBorder="1" applyAlignment="1" applyProtection="1">
      <alignment horizontal="center" vertical="center" shrinkToFit="1"/>
    </xf>
    <xf numFmtId="0" fontId="15" fillId="0" borderId="71" xfId="0" applyFont="1" applyFill="1" applyBorder="1" applyAlignment="1" applyProtection="1">
      <alignment horizontal="center" vertical="center" shrinkToFit="1"/>
    </xf>
    <xf numFmtId="0" fontId="15" fillId="4" borderId="8" xfId="0" applyFont="1" applyFill="1" applyBorder="1" applyAlignment="1" applyProtection="1">
      <alignment horizontal="left" vertical="center" wrapText="1"/>
    </xf>
    <xf numFmtId="0" fontId="15" fillId="4" borderId="70" xfId="0" applyFont="1" applyFill="1" applyBorder="1" applyAlignment="1" applyProtection="1">
      <alignment horizontal="left" vertical="center" wrapText="1"/>
    </xf>
    <xf numFmtId="0" fontId="5" fillId="4" borderId="97" xfId="0" applyFont="1" applyFill="1" applyBorder="1" applyAlignment="1" applyProtection="1">
      <alignment horizontal="left" vertical="top" wrapText="1"/>
    </xf>
    <xf numFmtId="0" fontId="15" fillId="4" borderId="0" xfId="0" applyFont="1" applyFill="1" applyBorder="1" applyAlignment="1" applyProtection="1">
      <alignment horizontal="left" vertical="top" wrapText="1"/>
    </xf>
    <xf numFmtId="0" fontId="15" fillId="4" borderId="100" xfId="0" applyFont="1" applyFill="1" applyBorder="1" applyAlignment="1" applyProtection="1">
      <alignment horizontal="left" vertical="top" wrapText="1"/>
    </xf>
    <xf numFmtId="0" fontId="5" fillId="7" borderId="69" xfId="0" applyFont="1" applyFill="1" applyBorder="1" applyAlignment="1" applyProtection="1">
      <alignment horizontal="center" vertical="center" wrapText="1"/>
      <protection locked="0"/>
    </xf>
    <xf numFmtId="0" fontId="15" fillId="7" borderId="59"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left" vertical="center" shrinkToFit="1"/>
    </xf>
    <xf numFmtId="0" fontId="15" fillId="0" borderId="15" xfId="0" applyFont="1" applyFill="1" applyBorder="1" applyAlignment="1" applyProtection="1">
      <alignment horizontal="left" vertical="center" shrinkToFit="1"/>
    </xf>
    <xf numFmtId="0" fontId="5" fillId="0" borderId="77" xfId="0" applyFont="1" applyBorder="1" applyAlignment="1" applyProtection="1">
      <alignment horizontal="left" vertical="center" wrapText="1"/>
    </xf>
    <xf numFmtId="0" fontId="5" fillId="4" borderId="81" xfId="0" applyFont="1" applyFill="1" applyBorder="1" applyAlignment="1" applyProtection="1">
      <alignment horizontal="center" vertical="center"/>
    </xf>
    <xf numFmtId="0" fontId="15" fillId="4" borderId="82" xfId="0" applyFont="1" applyFill="1" applyBorder="1" applyAlignment="1" applyProtection="1">
      <alignment horizontal="center" vertical="center"/>
    </xf>
    <xf numFmtId="0" fontId="15" fillId="4" borderId="83" xfId="0" applyFont="1" applyFill="1" applyBorder="1" applyAlignment="1" applyProtection="1">
      <alignment horizontal="center" vertical="center"/>
    </xf>
    <xf numFmtId="0" fontId="5" fillId="4" borderId="59" xfId="0" applyFont="1" applyFill="1" applyBorder="1" applyAlignment="1" applyProtection="1">
      <alignment horizontal="left" vertical="top" wrapText="1"/>
    </xf>
    <xf numFmtId="0" fontId="15" fillId="4" borderId="10" xfId="0" applyFont="1" applyFill="1" applyBorder="1" applyAlignment="1" applyProtection="1">
      <alignment horizontal="left" vertical="top" wrapText="1"/>
    </xf>
    <xf numFmtId="0" fontId="15" fillId="4" borderId="71" xfId="0" applyFont="1" applyFill="1" applyBorder="1" applyAlignment="1" applyProtection="1">
      <alignment horizontal="left" vertical="top" wrapText="1"/>
    </xf>
    <xf numFmtId="0" fontId="15" fillId="4" borderId="15" xfId="0" applyFont="1" applyFill="1" applyBorder="1" applyAlignment="1" applyProtection="1">
      <alignment horizontal="left" vertical="center" wrapText="1"/>
    </xf>
    <xf numFmtId="0" fontId="15" fillId="4" borderId="28" xfId="0" applyFont="1" applyFill="1" applyBorder="1" applyAlignment="1" applyProtection="1">
      <alignment horizontal="left" vertical="center" wrapText="1"/>
    </xf>
    <xf numFmtId="0" fontId="5" fillId="4" borderId="84" xfId="0" applyFont="1" applyFill="1" applyBorder="1" applyAlignment="1" applyProtection="1">
      <alignment horizontal="left" vertical="center"/>
    </xf>
    <xf numFmtId="0" fontId="15" fillId="4" borderId="77" xfId="0" applyFont="1" applyFill="1" applyBorder="1" applyAlignment="1" applyProtection="1">
      <alignment horizontal="left" vertical="center"/>
    </xf>
    <xf numFmtId="0" fontId="15" fillId="4" borderId="80" xfId="0" applyFont="1" applyFill="1" applyBorder="1" applyAlignment="1" applyProtection="1">
      <alignment horizontal="left" vertical="center"/>
    </xf>
    <xf numFmtId="0" fontId="5" fillId="4" borderId="27" xfId="0" applyFont="1" applyFill="1" applyBorder="1" applyAlignment="1" applyProtection="1">
      <alignment horizontal="center" vertical="center" shrinkToFit="1"/>
    </xf>
    <xf numFmtId="0" fontId="15" fillId="4" borderId="75" xfId="0" applyFont="1" applyFill="1" applyBorder="1" applyAlignment="1" applyProtection="1">
      <alignment horizontal="center" vertical="center" shrinkToFit="1"/>
    </xf>
    <xf numFmtId="0" fontId="5" fillId="0" borderId="76" xfId="0" applyFont="1" applyFill="1" applyBorder="1" applyAlignment="1" applyProtection="1">
      <alignment horizontal="left" vertical="center" shrinkToFit="1"/>
    </xf>
    <xf numFmtId="0" fontId="5" fillId="7" borderId="77" xfId="0" applyFont="1" applyFill="1" applyBorder="1" applyAlignment="1" applyProtection="1">
      <alignment horizontal="center" vertical="center" wrapText="1"/>
      <protection locked="0"/>
    </xf>
    <xf numFmtId="0" fontId="5" fillId="4" borderId="78" xfId="0" applyFont="1" applyFill="1" applyBorder="1" applyAlignment="1" applyProtection="1">
      <alignment horizontal="center" vertical="center" shrinkToFit="1"/>
    </xf>
    <xf numFmtId="0" fontId="15" fillId="4" borderId="79" xfId="0" applyFont="1" applyFill="1" applyBorder="1" applyAlignment="1" applyProtection="1">
      <alignment horizontal="center" vertical="center" shrinkToFit="1"/>
    </xf>
    <xf numFmtId="0" fontId="15" fillId="4" borderId="111" xfId="0" applyFont="1" applyFill="1" applyBorder="1" applyAlignment="1" applyProtection="1">
      <alignment horizontal="center" vertical="center" shrinkToFit="1"/>
    </xf>
    <xf numFmtId="0" fontId="5" fillId="7" borderId="6" xfId="0" applyFont="1" applyFill="1" applyBorder="1" applyAlignment="1" applyProtection="1">
      <alignment horizontal="center" vertical="center" shrinkToFit="1"/>
      <protection locked="0"/>
    </xf>
    <xf numFmtId="0" fontId="5" fillId="7" borderId="74" xfId="0" applyFont="1" applyFill="1" applyBorder="1" applyAlignment="1" applyProtection="1">
      <alignment horizontal="center" vertical="center" shrinkToFit="1"/>
      <protection locked="0"/>
    </xf>
    <xf numFmtId="0" fontId="5" fillId="0" borderId="80" xfId="0" applyFont="1" applyFill="1" applyBorder="1" applyAlignment="1" applyProtection="1">
      <alignment horizontal="center" vertical="center" shrinkToFit="1"/>
    </xf>
    <xf numFmtId="0" fontId="5" fillId="7" borderId="112" xfId="0" applyFont="1" applyFill="1" applyBorder="1" applyAlignment="1" applyProtection="1">
      <alignment horizontal="center" vertical="center" shrinkToFit="1"/>
      <protection locked="0"/>
    </xf>
    <xf numFmtId="0" fontId="5" fillId="7" borderId="113" xfId="0" applyFont="1" applyFill="1" applyBorder="1" applyAlignment="1" applyProtection="1">
      <alignment horizontal="center" vertical="center" shrinkToFit="1"/>
      <protection locked="0"/>
    </xf>
    <xf numFmtId="0" fontId="5" fillId="4" borderId="72" xfId="0" applyFont="1" applyFill="1" applyBorder="1" applyAlignment="1" applyProtection="1">
      <alignment horizontal="center" vertical="center" wrapText="1" shrinkToFit="1"/>
    </xf>
    <xf numFmtId="0" fontId="15" fillId="4" borderId="73" xfId="0" applyFont="1" applyFill="1" applyBorder="1" applyAlignment="1" applyProtection="1">
      <alignment horizontal="center" vertical="center" shrinkToFit="1"/>
    </xf>
    <xf numFmtId="180" fontId="16" fillId="0" borderId="4" xfId="0" applyNumberFormat="1" applyFont="1" applyBorder="1" applyAlignment="1" applyProtection="1">
      <alignment horizontal="center" vertical="center"/>
    </xf>
    <xf numFmtId="180" fontId="16" fillId="0" borderId="2" xfId="0" applyNumberFormat="1" applyFont="1" applyBorder="1" applyAlignment="1" applyProtection="1">
      <alignment horizontal="center" vertical="center"/>
    </xf>
    <xf numFmtId="0" fontId="22" fillId="4" borderId="31" xfId="0" applyFont="1" applyFill="1" applyBorder="1" applyAlignment="1" applyProtection="1">
      <alignment horizontal="center" vertical="center"/>
    </xf>
    <xf numFmtId="0" fontId="22" fillId="4" borderId="49" xfId="0" applyFont="1" applyFill="1" applyBorder="1" applyAlignment="1" applyProtection="1">
      <alignment horizontal="center" vertical="center"/>
    </xf>
    <xf numFmtId="0" fontId="8" fillId="0" borderId="0" xfId="0" applyFont="1" applyBorder="1" applyAlignment="1" applyProtection="1">
      <alignment horizontal="center" vertical="center"/>
    </xf>
    <xf numFmtId="0" fontId="17" fillId="0" borderId="0" xfId="0" applyFont="1" applyBorder="1" applyAlignment="1" applyProtection="1">
      <alignment horizontal="center" vertical="center"/>
    </xf>
    <xf numFmtId="38" fontId="16" fillId="0" borderId="0" xfId="0" applyNumberFormat="1" applyFont="1" applyBorder="1" applyAlignment="1" applyProtection="1">
      <alignment horizontal="center" vertical="center"/>
    </xf>
    <xf numFmtId="0" fontId="16" fillId="0" borderId="10" xfId="0" applyFont="1" applyBorder="1" applyAlignment="1" applyProtection="1">
      <alignment horizontal="center" vertical="center"/>
    </xf>
    <xf numFmtId="0" fontId="16" fillId="0" borderId="0" xfId="0" applyFont="1" applyBorder="1" applyAlignment="1" applyProtection="1">
      <alignment horizontal="center" vertical="center"/>
    </xf>
    <xf numFmtId="38" fontId="16" fillId="7" borderId="86" xfId="1" applyFont="1" applyFill="1" applyBorder="1" applyAlignment="1" applyProtection="1">
      <alignment horizontal="center" vertical="center"/>
      <protection locked="0"/>
    </xf>
    <xf numFmtId="38" fontId="16" fillId="7" borderId="87" xfId="1" applyFont="1" applyFill="1" applyBorder="1" applyAlignment="1" applyProtection="1">
      <alignment horizontal="center" vertical="center"/>
      <protection locked="0"/>
    </xf>
    <xf numFmtId="0" fontId="5" fillId="0" borderId="17" xfId="0" applyFont="1" applyBorder="1" applyAlignment="1" applyProtection="1">
      <alignment horizontal="right" vertical="center"/>
    </xf>
    <xf numFmtId="0" fontId="15" fillId="0" borderId="1" xfId="0" applyFont="1" applyBorder="1" applyAlignment="1" applyProtection="1">
      <alignment horizontal="right" vertical="center"/>
    </xf>
    <xf numFmtId="38" fontId="16" fillId="0" borderId="32" xfId="1" applyFont="1" applyFill="1" applyBorder="1" applyAlignment="1" applyProtection="1">
      <alignment horizontal="center" vertical="center"/>
    </xf>
    <xf numFmtId="38" fontId="16" fillId="0" borderId="4" xfId="1" applyFont="1" applyFill="1" applyBorder="1" applyAlignment="1" applyProtection="1">
      <alignment horizontal="center" vertical="center"/>
    </xf>
    <xf numFmtId="0" fontId="13" fillId="0" borderId="0" xfId="0" applyFont="1" applyBorder="1" applyAlignment="1" applyProtection="1">
      <alignment horizontal="center" vertical="center" shrinkToFit="1"/>
    </xf>
    <xf numFmtId="0" fontId="5" fillId="0" borderId="18" xfId="0" applyFont="1" applyFill="1" applyBorder="1" applyAlignment="1" applyProtection="1">
      <alignment horizontal="right" vertical="center"/>
    </xf>
    <xf numFmtId="0" fontId="15" fillId="0" borderId="33" xfId="0" applyFont="1" applyFill="1" applyBorder="1" applyAlignment="1" applyProtection="1">
      <alignment horizontal="right" vertical="center"/>
    </xf>
    <xf numFmtId="38" fontId="16" fillId="7" borderId="7" xfId="1" applyFont="1" applyFill="1" applyBorder="1" applyAlignment="1" applyProtection="1">
      <alignment horizontal="center" vertical="center"/>
      <protection locked="0"/>
    </xf>
    <xf numFmtId="38" fontId="16" fillId="7" borderId="9" xfId="1" applyFont="1" applyFill="1" applyBorder="1" applyAlignment="1" applyProtection="1">
      <alignment horizontal="center" vertical="center"/>
      <protection locked="0"/>
    </xf>
    <xf numFmtId="0" fontId="5" fillId="0" borderId="16" xfId="0" applyFont="1" applyFill="1" applyBorder="1" applyAlignment="1" applyProtection="1">
      <alignment horizontal="right" vertical="center"/>
    </xf>
    <xf numFmtId="0" fontId="15" fillId="0" borderId="88" xfId="0" applyFont="1" applyFill="1" applyBorder="1" applyAlignment="1" applyProtection="1">
      <alignment horizontal="right" vertical="center"/>
    </xf>
    <xf numFmtId="0" fontId="13" fillId="4" borderId="14" xfId="0" applyFont="1" applyFill="1" applyBorder="1" applyAlignment="1" applyProtection="1">
      <alignment horizontal="center" vertical="center"/>
    </xf>
    <xf numFmtId="0" fontId="22" fillId="4" borderId="14" xfId="0" applyFont="1" applyFill="1" applyBorder="1" applyAlignment="1" applyProtection="1">
      <alignment horizontal="center" vertical="center"/>
    </xf>
    <xf numFmtId="38" fontId="16" fillId="7" borderId="92" xfId="1" applyFont="1" applyFill="1" applyBorder="1" applyAlignment="1" applyProtection="1">
      <alignment horizontal="center" vertical="center"/>
      <protection locked="0"/>
    </xf>
    <xf numFmtId="38" fontId="16" fillId="7" borderId="29" xfId="1" applyFont="1" applyFill="1" applyBorder="1" applyAlignment="1" applyProtection="1">
      <alignment horizontal="center" vertical="center"/>
      <protection locked="0"/>
    </xf>
    <xf numFmtId="38" fontId="16" fillId="7" borderId="13" xfId="1" applyFont="1" applyFill="1" applyBorder="1" applyAlignment="1" applyProtection="1">
      <alignment horizontal="center" vertical="center"/>
      <protection locked="0"/>
    </xf>
    <xf numFmtId="38" fontId="16" fillId="7" borderId="4" xfId="1" applyFont="1" applyFill="1" applyBorder="1" applyAlignment="1" applyProtection="1">
      <alignment horizontal="center" vertical="center"/>
      <protection locked="0"/>
    </xf>
    <xf numFmtId="0" fontId="9" fillId="0" borderId="89" xfId="0" applyFont="1" applyFill="1" applyBorder="1" applyAlignment="1" applyProtection="1">
      <alignment horizontal="center" vertical="center" wrapText="1"/>
    </xf>
    <xf numFmtId="0" fontId="23" fillId="0" borderId="90" xfId="0" applyFont="1" applyFill="1" applyBorder="1" applyAlignment="1" applyProtection="1">
      <alignment horizontal="center" vertical="center" wrapText="1"/>
    </xf>
    <xf numFmtId="38" fontId="16" fillId="7" borderId="18" xfId="1" applyFont="1" applyFill="1" applyBorder="1" applyAlignment="1" applyProtection="1">
      <alignment horizontal="center" vertical="center"/>
      <protection locked="0"/>
    </xf>
    <xf numFmtId="38" fontId="16" fillId="7" borderId="33" xfId="1" applyFont="1" applyFill="1" applyBorder="1" applyAlignment="1" applyProtection="1">
      <alignment horizontal="center" vertical="center"/>
      <protection locked="0"/>
    </xf>
    <xf numFmtId="0" fontId="5" fillId="0" borderId="17" xfId="0" applyFont="1" applyFill="1" applyBorder="1" applyAlignment="1" applyProtection="1">
      <alignment horizontal="right" vertical="center"/>
    </xf>
    <xf numFmtId="0" fontId="15" fillId="0" borderId="1" xfId="0" applyFont="1" applyFill="1" applyBorder="1" applyAlignment="1" applyProtection="1">
      <alignment horizontal="right" vertical="center"/>
    </xf>
    <xf numFmtId="0" fontId="13" fillId="4" borderId="67" xfId="0" applyFont="1" applyFill="1" applyBorder="1" applyAlignment="1" applyProtection="1">
      <alignment vertical="center" wrapText="1"/>
    </xf>
    <xf numFmtId="0" fontId="22" fillId="4" borderId="34" xfId="0" applyFont="1" applyFill="1" applyBorder="1" applyAlignment="1" applyProtection="1">
      <alignment vertical="center" wrapText="1"/>
    </xf>
    <xf numFmtId="0" fontId="13" fillId="4" borderId="6" xfId="0" applyFont="1" applyFill="1" applyBorder="1" applyAlignment="1" applyProtection="1">
      <alignment vertical="center" wrapText="1"/>
    </xf>
    <xf numFmtId="0" fontId="22" fillId="4" borderId="13" xfId="0" applyFont="1" applyFill="1" applyBorder="1" applyAlignment="1" applyProtection="1">
      <alignment vertical="center" wrapText="1"/>
    </xf>
    <xf numFmtId="0" fontId="5" fillId="4" borderId="13" xfId="0" applyFont="1" applyFill="1" applyBorder="1" applyAlignment="1" applyProtection="1">
      <alignment horizontal="left" vertical="top" wrapText="1"/>
    </xf>
    <xf numFmtId="0" fontId="5" fillId="4" borderId="4" xfId="0" applyFont="1" applyFill="1" applyBorder="1" applyAlignment="1" applyProtection="1">
      <alignment horizontal="left" vertical="top" wrapText="1"/>
    </xf>
    <xf numFmtId="0" fontId="13" fillId="4" borderId="124" xfId="0" applyFont="1" applyFill="1" applyBorder="1" applyAlignment="1" applyProtection="1">
      <alignment horizontal="left" vertical="center" wrapText="1"/>
    </xf>
    <xf numFmtId="0" fontId="13" fillId="4" borderId="3" xfId="0" applyFont="1" applyFill="1" applyBorder="1" applyAlignment="1" applyProtection="1">
      <alignment horizontal="left" vertical="center" wrapText="1"/>
    </xf>
    <xf numFmtId="0" fontId="9" fillId="0" borderId="91" xfId="0" applyFont="1" applyFill="1" applyBorder="1" applyAlignment="1" applyProtection="1">
      <alignment horizontal="center" vertical="center" wrapText="1"/>
    </xf>
    <xf numFmtId="0" fontId="23" fillId="0" borderId="89" xfId="0" applyFont="1" applyFill="1" applyBorder="1" applyAlignment="1" applyProtection="1">
      <alignment horizontal="center" vertical="center" wrapText="1"/>
    </xf>
    <xf numFmtId="38" fontId="16" fillId="0" borderId="86" xfId="1" applyFont="1" applyFill="1" applyBorder="1" applyAlignment="1" applyProtection="1">
      <alignment horizontal="center" vertical="center"/>
    </xf>
    <xf numFmtId="38" fontId="16" fillId="0" borderId="87" xfId="1" applyFont="1" applyFill="1" applyBorder="1" applyAlignment="1" applyProtection="1">
      <alignment horizontal="center" vertical="center"/>
    </xf>
    <xf numFmtId="38" fontId="16" fillId="0" borderId="18" xfId="1" applyFont="1" applyFill="1" applyBorder="1" applyAlignment="1" applyProtection="1">
      <alignment horizontal="center" vertical="center"/>
    </xf>
    <xf numFmtId="38" fontId="16" fillId="0" borderId="33" xfId="1" applyFont="1" applyFill="1" applyBorder="1" applyAlignment="1" applyProtection="1">
      <alignment horizontal="center" vertical="center"/>
    </xf>
    <xf numFmtId="0" fontId="13" fillId="4" borderId="4" xfId="0" applyFont="1" applyFill="1" applyBorder="1" applyAlignment="1" applyProtection="1">
      <alignment vertical="center" wrapText="1"/>
    </xf>
    <xf numFmtId="0" fontId="22" fillId="4" borderId="2" xfId="0" applyFont="1" applyFill="1" applyBorder="1" applyAlignment="1" applyProtection="1">
      <alignment vertical="center" wrapText="1"/>
    </xf>
    <xf numFmtId="0" fontId="5" fillId="4" borderId="6" xfId="0" applyFont="1" applyFill="1" applyBorder="1" applyAlignment="1" applyProtection="1">
      <alignment vertical="center" wrapText="1"/>
    </xf>
    <xf numFmtId="0" fontId="15" fillId="4" borderId="6" xfId="0" applyFont="1" applyFill="1" applyBorder="1" applyAlignment="1" applyProtection="1">
      <alignment vertical="center" wrapText="1"/>
    </xf>
    <xf numFmtId="0" fontId="15" fillId="0" borderId="0" xfId="0" applyFont="1" applyBorder="1" applyAlignment="1" applyProtection="1">
      <alignment horizontal="left" vertical="center"/>
    </xf>
    <xf numFmtId="0" fontId="8" fillId="0" borderId="33" xfId="0" applyFont="1" applyBorder="1" applyAlignment="1" applyProtection="1">
      <alignment horizontal="center" vertical="center"/>
    </xf>
    <xf numFmtId="0" fontId="17" fillId="0" borderId="33" xfId="0" applyFont="1" applyBorder="1" applyAlignment="1" applyProtection="1">
      <alignment horizontal="center" vertical="center"/>
    </xf>
    <xf numFmtId="0" fontId="13" fillId="4" borderId="13" xfId="0" applyFont="1" applyFill="1" applyBorder="1" applyAlignment="1" applyProtection="1">
      <alignment horizontal="center" vertical="center"/>
    </xf>
    <xf numFmtId="0" fontId="22" fillId="4" borderId="3" xfId="0" applyFont="1" applyFill="1" applyBorder="1" applyAlignment="1" applyProtection="1">
      <alignment horizontal="center" vertical="center"/>
    </xf>
    <xf numFmtId="0" fontId="5" fillId="4" borderId="2" xfId="0" applyFont="1" applyFill="1" applyBorder="1" applyAlignment="1" applyProtection="1">
      <alignment horizontal="left" vertical="center" wrapText="1"/>
    </xf>
    <xf numFmtId="0" fontId="15" fillId="4" borderId="17" xfId="0" applyFont="1" applyFill="1" applyBorder="1" applyAlignment="1" applyProtection="1">
      <alignment horizontal="left" vertical="center" wrapText="1"/>
    </xf>
    <xf numFmtId="0" fontId="15" fillId="4" borderId="6" xfId="0" applyFont="1" applyFill="1" applyBorder="1" applyAlignment="1" applyProtection="1">
      <alignment horizontal="left" vertical="center" wrapText="1"/>
    </xf>
    <xf numFmtId="0" fontId="15" fillId="4" borderId="12" xfId="0" applyFont="1" applyFill="1" applyBorder="1" applyAlignment="1" applyProtection="1">
      <alignment horizontal="left" vertical="center" wrapText="1"/>
    </xf>
    <xf numFmtId="0" fontId="13" fillId="0" borderId="10" xfId="0" applyFont="1" applyBorder="1" applyAlignment="1" applyProtection="1">
      <alignment horizontal="center" vertical="center" shrinkToFit="1"/>
    </xf>
    <xf numFmtId="0" fontId="13" fillId="4" borderId="32" xfId="0" applyFont="1" applyFill="1" applyBorder="1" applyAlignment="1" applyProtection="1">
      <alignment horizontal="center" vertical="center" textRotation="255"/>
    </xf>
    <xf numFmtId="0" fontId="13" fillId="4" borderId="4" xfId="0" applyFont="1" applyFill="1" applyBorder="1" applyAlignment="1" applyProtection="1">
      <alignment horizontal="center" vertical="center" textRotation="255"/>
    </xf>
    <xf numFmtId="0" fontId="13" fillId="4" borderId="3" xfId="0" applyFont="1" applyFill="1" applyBorder="1" applyAlignment="1" applyProtection="1">
      <alignment horizontal="center" vertical="center" textRotation="255"/>
    </xf>
    <xf numFmtId="0" fontId="13" fillId="4" borderId="6" xfId="0" applyFont="1" applyFill="1" applyBorder="1" applyAlignment="1" applyProtection="1">
      <alignment horizontal="center" vertical="center"/>
    </xf>
    <xf numFmtId="0" fontId="22" fillId="4" borderId="13" xfId="0" applyFont="1" applyFill="1" applyBorder="1" applyAlignment="1" applyProtection="1">
      <alignment horizontal="center" vertical="center"/>
    </xf>
    <xf numFmtId="0" fontId="13" fillId="4" borderId="32" xfId="0" applyFont="1" applyFill="1" applyBorder="1" applyAlignment="1" applyProtection="1">
      <alignment horizontal="center" vertical="center"/>
    </xf>
    <xf numFmtId="0" fontId="22" fillId="4" borderId="4"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0" fontId="22" fillId="4" borderId="2" xfId="0" applyFont="1" applyFill="1" applyBorder="1" applyAlignment="1" applyProtection="1">
      <alignment horizontal="center" vertical="center"/>
    </xf>
    <xf numFmtId="0" fontId="13" fillId="4" borderId="85" xfId="0" applyFont="1" applyFill="1" applyBorder="1" applyAlignment="1" applyProtection="1">
      <alignment horizontal="center" vertical="center" textRotation="255"/>
    </xf>
    <xf numFmtId="0" fontId="22" fillId="0" borderId="0" xfId="0" applyFont="1" applyAlignment="1" applyProtection="1">
      <alignment horizontal="center" vertical="center"/>
    </xf>
    <xf numFmtId="0" fontId="13" fillId="0" borderId="0" xfId="0" applyFont="1" applyBorder="1" applyAlignment="1" applyProtection="1">
      <alignment horizontal="center" vertical="center"/>
    </xf>
    <xf numFmtId="0" fontId="13" fillId="4" borderId="86" xfId="0" applyFont="1" applyFill="1" applyBorder="1" applyAlignment="1" applyProtection="1">
      <alignment horizontal="center" vertical="center"/>
    </xf>
    <xf numFmtId="0" fontId="22" fillId="4" borderId="17" xfId="0" applyFont="1" applyFill="1" applyBorder="1" applyAlignment="1" applyProtection="1">
      <alignment horizontal="center" vertical="center"/>
    </xf>
    <xf numFmtId="0" fontId="13" fillId="0" borderId="0" xfId="0" applyNumberFormat="1" applyFont="1" applyAlignment="1" applyProtection="1">
      <alignment horizontal="left" vertical="center" wrapText="1"/>
    </xf>
    <xf numFmtId="0" fontId="13" fillId="0" borderId="8" xfId="0" applyFont="1" applyBorder="1" applyAlignment="1" applyProtection="1">
      <alignment horizontal="left" vertical="center" wrapText="1"/>
    </xf>
    <xf numFmtId="0" fontId="13" fillId="0" borderId="0" xfId="0" applyFont="1" applyAlignment="1" applyProtection="1">
      <alignment horizontal="left" vertical="center" wrapText="1"/>
    </xf>
    <xf numFmtId="0" fontId="13" fillId="0" borderId="9" xfId="0" applyFont="1" applyBorder="1" applyAlignment="1" applyProtection="1">
      <alignment horizontal="left" vertical="center"/>
    </xf>
    <xf numFmtId="0" fontId="13" fillId="0" borderId="33" xfId="0" applyFont="1" applyBorder="1" applyAlignment="1" applyProtection="1">
      <alignment horizontal="left" vertical="center"/>
    </xf>
    <xf numFmtId="183" fontId="22" fillId="0" borderId="6" xfId="0" applyNumberFormat="1" applyFont="1" applyBorder="1" applyAlignment="1" applyProtection="1">
      <alignment horizontal="center" vertical="center"/>
    </xf>
    <xf numFmtId="0" fontId="22" fillId="4" borderId="6" xfId="0" applyFont="1" applyFill="1" applyBorder="1" applyAlignment="1" applyProtection="1">
      <alignment horizontal="center" vertical="center"/>
    </xf>
    <xf numFmtId="183" fontId="25" fillId="0" borderId="6" xfId="0" applyNumberFormat="1" applyFont="1" applyBorder="1" applyAlignment="1" applyProtection="1">
      <alignment horizontal="center" vertical="center"/>
    </xf>
    <xf numFmtId="0" fontId="13" fillId="0" borderId="0" xfId="0" applyFont="1" applyBorder="1" applyAlignment="1" applyProtection="1">
      <alignment horizontal="left" vertical="center" wrapText="1"/>
    </xf>
    <xf numFmtId="0" fontId="13" fillId="4" borderId="6" xfId="0" applyFont="1" applyFill="1" applyBorder="1" applyAlignment="1" applyProtection="1">
      <alignment horizontal="left" vertical="center"/>
    </xf>
    <xf numFmtId="0" fontId="22" fillId="4" borderId="6" xfId="0" applyFont="1" applyFill="1" applyBorder="1" applyAlignment="1" applyProtection="1">
      <alignment horizontal="left" vertical="center"/>
    </xf>
    <xf numFmtId="178" fontId="22" fillId="0" borderId="6" xfId="0" applyNumberFormat="1" applyFont="1" applyBorder="1" applyAlignment="1" applyProtection="1">
      <alignment horizontal="center" vertical="center"/>
    </xf>
    <xf numFmtId="0" fontId="22" fillId="0" borderId="64" xfId="0" applyFont="1" applyBorder="1" applyAlignment="1" applyProtection="1">
      <alignment horizontal="center" vertical="center"/>
    </xf>
    <xf numFmtId="0" fontId="22" fillId="0" borderId="93" xfId="0" applyFont="1" applyBorder="1" applyAlignment="1" applyProtection="1">
      <alignment horizontal="center" vertical="center"/>
    </xf>
    <xf numFmtId="0" fontId="22" fillId="0" borderId="65" xfId="0" applyFont="1" applyBorder="1" applyAlignment="1" applyProtection="1">
      <alignment horizontal="center" vertical="center"/>
    </xf>
    <xf numFmtId="38" fontId="22" fillId="0" borderId="7" xfId="1" applyFont="1" applyBorder="1" applyAlignment="1" applyProtection="1">
      <alignment horizontal="right" vertical="center"/>
    </xf>
    <xf numFmtId="38" fontId="22" fillId="0" borderId="17" xfId="1" applyFont="1" applyBorder="1" applyAlignment="1" applyProtection="1">
      <alignment horizontal="right" vertical="center"/>
    </xf>
    <xf numFmtId="0" fontId="18" fillId="4" borderId="6" xfId="0" applyFont="1" applyFill="1" applyBorder="1" applyAlignment="1" applyProtection="1">
      <alignment horizontal="center" vertical="center"/>
    </xf>
    <xf numFmtId="38" fontId="22" fillId="0" borderId="7" xfId="1" applyFont="1" applyFill="1" applyBorder="1" applyAlignment="1" applyProtection="1">
      <alignment horizontal="right" vertical="center" wrapText="1"/>
    </xf>
    <xf numFmtId="0" fontId="23" fillId="0" borderId="18" xfId="0" applyFont="1" applyBorder="1" applyAlignment="1" applyProtection="1">
      <alignment wrapText="1"/>
    </xf>
    <xf numFmtId="0" fontId="6" fillId="4" borderId="6" xfId="0" applyFont="1" applyFill="1" applyBorder="1" applyAlignment="1" applyProtection="1">
      <alignment horizontal="center" vertical="center"/>
    </xf>
    <xf numFmtId="0" fontId="18" fillId="4" borderId="13" xfId="0" applyFont="1" applyFill="1" applyBorder="1" applyAlignment="1" applyProtection="1">
      <alignment horizontal="center" vertical="center"/>
    </xf>
    <xf numFmtId="0" fontId="13" fillId="4" borderId="13" xfId="0" applyFont="1" applyFill="1" applyBorder="1" applyAlignment="1" applyProtection="1">
      <alignment horizontal="left" vertical="center"/>
    </xf>
    <xf numFmtId="0" fontId="13" fillId="4" borderId="4" xfId="0" applyFont="1" applyFill="1" applyBorder="1" applyAlignment="1" applyProtection="1">
      <alignment horizontal="left" vertical="center"/>
    </xf>
    <xf numFmtId="0" fontId="13" fillId="4" borderId="7" xfId="0" applyFont="1" applyFill="1" applyBorder="1" applyAlignment="1" applyProtection="1">
      <alignment horizontal="center" vertical="center" shrinkToFit="1"/>
    </xf>
    <xf numFmtId="0" fontId="22" fillId="4" borderId="9" xfId="0" applyFont="1" applyFill="1" applyBorder="1" applyAlignment="1" applyProtection="1">
      <alignment horizontal="center" vertical="center" shrinkToFit="1"/>
    </xf>
    <xf numFmtId="0" fontId="22" fillId="4" borderId="1" xfId="0" applyFont="1" applyFill="1" applyBorder="1" applyAlignment="1" applyProtection="1">
      <alignment horizontal="center" vertical="center"/>
    </xf>
    <xf numFmtId="0" fontId="13" fillId="0" borderId="1" xfId="0" applyFont="1" applyBorder="1" applyAlignment="1" applyProtection="1">
      <alignment horizontal="left" vertical="center"/>
    </xf>
    <xf numFmtId="0" fontId="22" fillId="0" borderId="7" xfId="0" applyFont="1" applyBorder="1" applyAlignment="1" applyProtection="1">
      <alignment horizontal="center" vertical="center"/>
    </xf>
    <xf numFmtId="0" fontId="22" fillId="0" borderId="8" xfId="0" applyFont="1" applyBorder="1" applyAlignment="1" applyProtection="1">
      <alignment horizontal="center" vertical="center"/>
    </xf>
    <xf numFmtId="0" fontId="22" fillId="0" borderId="9" xfId="0" applyFont="1" applyBorder="1" applyAlignment="1" applyProtection="1">
      <alignment horizontal="center" vertical="center"/>
    </xf>
    <xf numFmtId="0" fontId="13" fillId="4" borderId="66" xfId="0" applyFont="1" applyFill="1" applyBorder="1" applyAlignment="1" applyProtection="1">
      <alignment horizontal="center" vertical="center"/>
    </xf>
    <xf numFmtId="0" fontId="22" fillId="4" borderId="94" xfId="0" applyFont="1" applyFill="1" applyBorder="1" applyAlignment="1" applyProtection="1">
      <alignment horizontal="center" vertical="center"/>
    </xf>
    <xf numFmtId="0" fontId="22" fillId="4" borderId="67" xfId="0" applyFont="1" applyFill="1" applyBorder="1" applyAlignment="1" applyProtection="1">
      <alignment horizontal="center" vertical="center"/>
    </xf>
    <xf numFmtId="0" fontId="13" fillId="4" borderId="7" xfId="0" applyFont="1" applyFill="1" applyBorder="1" applyAlignment="1" applyProtection="1">
      <alignment horizontal="center" vertical="center"/>
    </xf>
    <xf numFmtId="0" fontId="22" fillId="4" borderId="8" xfId="0" applyFont="1" applyFill="1" applyBorder="1" applyAlignment="1" applyProtection="1">
      <alignment horizontal="center" vertical="center"/>
    </xf>
    <xf numFmtId="0" fontId="22" fillId="4" borderId="9" xfId="0" applyFont="1" applyFill="1" applyBorder="1" applyAlignment="1" applyProtection="1">
      <alignment horizontal="center" vertical="center"/>
    </xf>
    <xf numFmtId="0" fontId="22" fillId="4" borderId="10" xfId="0" applyFont="1" applyFill="1" applyBorder="1" applyAlignment="1" applyProtection="1">
      <alignment horizontal="center" vertical="center"/>
    </xf>
    <xf numFmtId="0" fontId="22" fillId="0" borderId="12" xfId="0" applyFont="1" applyBorder="1" applyAlignment="1" applyProtection="1">
      <alignment horizontal="center" vertical="center"/>
    </xf>
    <xf numFmtId="0" fontId="22" fillId="0" borderId="15" xfId="0" applyFont="1" applyBorder="1" applyAlignment="1" applyProtection="1">
      <alignment horizontal="center" vertical="center"/>
    </xf>
    <xf numFmtId="0" fontId="22" fillId="0" borderId="34" xfId="0" applyFont="1" applyBorder="1" applyAlignment="1" applyProtection="1">
      <alignment horizontal="center" vertical="center"/>
    </xf>
    <xf numFmtId="183" fontId="24" fillId="0" borderId="2" xfId="0" applyNumberFormat="1" applyFont="1" applyBorder="1" applyAlignment="1" applyProtection="1">
      <alignment horizontal="center" vertical="center"/>
    </xf>
    <xf numFmtId="183" fontId="22" fillId="0" borderId="6" xfId="0" applyNumberFormat="1" applyFont="1" applyFill="1" applyBorder="1" applyAlignment="1" applyProtection="1">
      <alignment horizontal="center" vertical="center"/>
    </xf>
    <xf numFmtId="0" fontId="22" fillId="0" borderId="17" xfId="0" applyFont="1" applyBorder="1" applyAlignment="1" applyProtection="1">
      <alignment horizontal="center" vertical="center"/>
    </xf>
    <xf numFmtId="0" fontId="22" fillId="0" borderId="10" xfId="0" applyFont="1" applyBorder="1" applyAlignment="1" applyProtection="1">
      <alignment horizontal="center" vertical="center"/>
    </xf>
    <xf numFmtId="0" fontId="22" fillId="0" borderId="1" xfId="0" applyFont="1" applyBorder="1" applyAlignment="1" applyProtection="1">
      <alignment horizontal="center" vertical="center"/>
    </xf>
    <xf numFmtId="0" fontId="13" fillId="0" borderId="4" xfId="0" applyFont="1" applyBorder="1" applyAlignment="1" applyProtection="1">
      <alignment horizontal="center"/>
    </xf>
    <xf numFmtId="183" fontId="24" fillId="0" borderId="13" xfId="0" applyNumberFormat="1" applyFont="1" applyBorder="1" applyAlignment="1" applyProtection="1">
      <alignment horizontal="center"/>
    </xf>
    <xf numFmtId="0" fontId="22" fillId="5" borderId="6" xfId="0" applyFont="1" applyFill="1" applyBorder="1" applyAlignment="1" applyProtection="1">
      <alignment horizontal="left" vertical="center"/>
    </xf>
    <xf numFmtId="0" fontId="13" fillId="0" borderId="0" xfId="0" applyNumberFormat="1" applyFont="1" applyAlignment="1" applyProtection="1">
      <alignment horizontal="left" vertical="center" shrinkToFit="1"/>
    </xf>
    <xf numFmtId="0" fontId="0" fillId="0" borderId="0" xfId="0" applyAlignment="1">
      <alignment horizontal="left" vertical="center" shrinkToFit="1"/>
    </xf>
    <xf numFmtId="0" fontId="0" fillId="0" borderId="33" xfId="0" applyBorder="1" applyAlignment="1">
      <alignment horizontal="left" vertical="center" shrinkToFit="1"/>
    </xf>
    <xf numFmtId="0" fontId="13" fillId="0" borderId="12" xfId="0" applyNumberFormat="1" applyFont="1" applyBorder="1" applyAlignment="1" applyProtection="1">
      <alignment horizontal="center" vertical="center" shrinkToFit="1"/>
    </xf>
    <xf numFmtId="0" fontId="13" fillId="0" borderId="34" xfId="0" applyNumberFormat="1" applyFont="1" applyBorder="1" applyAlignment="1" applyProtection="1">
      <alignment horizontal="center" vertical="center" shrinkToFit="1"/>
    </xf>
    <xf numFmtId="0" fontId="13" fillId="0" borderId="0" xfId="0" applyFont="1" applyAlignment="1" applyProtection="1">
      <alignment horizontal="left" vertical="center" shrinkToFit="1"/>
    </xf>
    <xf numFmtId="0" fontId="13" fillId="0" borderId="0" xfId="0" applyFont="1" applyAlignment="1">
      <alignment horizontal="left" vertical="center" shrinkToFit="1"/>
    </xf>
    <xf numFmtId="0" fontId="13" fillId="4" borderId="17" xfId="0" applyFont="1" applyFill="1" applyBorder="1" applyAlignment="1" applyProtection="1">
      <alignment horizontal="center" vertical="center"/>
    </xf>
    <xf numFmtId="0" fontId="13" fillId="4" borderId="10" xfId="0" applyFont="1" applyFill="1" applyBorder="1" applyAlignment="1" applyProtection="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184" fontId="22" fillId="0" borderId="17" xfId="0" applyNumberFormat="1" applyFont="1" applyBorder="1" applyAlignment="1" applyProtection="1">
      <alignment horizontal="right" vertical="center" shrinkToFit="1"/>
    </xf>
    <xf numFmtId="184" fontId="23" fillId="0" borderId="1" xfId="0" applyNumberFormat="1" applyFont="1" applyBorder="1" applyAlignment="1">
      <alignment horizontal="right" vertical="center" shrinkToFit="1"/>
    </xf>
    <xf numFmtId="0" fontId="13" fillId="4" borderId="12" xfId="0" applyFont="1" applyFill="1" applyBorder="1" applyAlignment="1" applyProtection="1">
      <alignment horizontal="center" vertical="center" shrinkToFit="1"/>
    </xf>
    <xf numFmtId="0" fontId="13" fillId="4" borderId="15" xfId="0" applyFont="1" applyFill="1" applyBorder="1" applyAlignment="1" applyProtection="1">
      <alignment horizontal="center" vertical="center" shrinkToFit="1"/>
    </xf>
    <xf numFmtId="0" fontId="13" fillId="4" borderId="34" xfId="0" applyFont="1" applyFill="1" applyBorder="1" applyAlignment="1" applyProtection="1">
      <alignment horizontal="center" vertical="center" shrinkToFit="1"/>
    </xf>
    <xf numFmtId="184" fontId="44" fillId="0" borderId="12" xfId="0" applyNumberFormat="1" applyFont="1" applyBorder="1" applyAlignment="1" applyProtection="1">
      <alignment horizontal="right" vertical="center" shrinkToFit="1"/>
    </xf>
    <xf numFmtId="184" fontId="44" fillId="0" borderId="15" xfId="0" applyNumberFormat="1" applyFont="1" applyBorder="1" applyAlignment="1" applyProtection="1">
      <alignment horizontal="right" vertical="center" shrinkToFit="1"/>
    </xf>
    <xf numFmtId="0" fontId="48" fillId="9" borderId="12" xfId="0" applyFont="1" applyFill="1" applyBorder="1" applyAlignment="1">
      <alignment horizontal="center" vertical="center"/>
    </xf>
    <xf numFmtId="0" fontId="48" fillId="9" borderId="15" xfId="0" applyFont="1" applyFill="1" applyBorder="1" applyAlignment="1">
      <alignment horizontal="center" vertical="center"/>
    </xf>
    <xf numFmtId="0" fontId="48" fillId="9" borderId="34" xfId="0" applyFont="1" applyFill="1" applyBorder="1" applyAlignment="1">
      <alignment horizontal="center" vertical="center"/>
    </xf>
    <xf numFmtId="185" fontId="25" fillId="0" borderId="12" xfId="0" applyNumberFormat="1" applyFont="1" applyBorder="1" applyAlignment="1" applyProtection="1">
      <alignment horizontal="right" vertical="center" shrinkToFit="1"/>
    </xf>
    <xf numFmtId="185" fontId="25" fillId="0" borderId="34" xfId="0" applyNumberFormat="1" applyFont="1" applyBorder="1" applyAlignment="1">
      <alignment horizontal="right" vertical="center" shrinkToFit="1"/>
    </xf>
    <xf numFmtId="184" fontId="22" fillId="0" borderId="7" xfId="0" applyNumberFormat="1" applyFont="1" applyBorder="1" applyAlignment="1" applyProtection="1">
      <alignment horizontal="right" vertical="center" shrinkToFit="1"/>
    </xf>
    <xf numFmtId="184" fontId="22" fillId="0" borderId="9" xfId="0" applyNumberFormat="1" applyFont="1" applyBorder="1" applyAlignment="1" applyProtection="1">
      <alignment horizontal="right" vertical="center" shrinkToFit="1"/>
    </xf>
    <xf numFmtId="184" fontId="22" fillId="0" borderId="1" xfId="0" applyNumberFormat="1" applyFont="1" applyBorder="1" applyAlignment="1" applyProtection="1">
      <alignment horizontal="right" vertical="center" shrinkToFit="1"/>
    </xf>
    <xf numFmtId="0" fontId="5" fillId="0" borderId="1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13" fillId="4" borderId="7" xfId="0" applyFont="1" applyFill="1" applyBorder="1" applyAlignment="1" applyProtection="1">
      <alignment horizontal="center" vertical="center" wrapText="1"/>
    </xf>
    <xf numFmtId="0" fontId="13" fillId="4" borderId="8"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16" xfId="0" applyFont="1" applyFill="1" applyBorder="1" applyAlignment="1" applyProtection="1">
      <alignment horizontal="center" vertical="center"/>
    </xf>
    <xf numFmtId="0" fontId="13" fillId="4" borderId="118" xfId="0" applyFont="1" applyFill="1" applyBorder="1" applyAlignment="1" applyProtection="1">
      <alignment horizontal="center" vertical="center"/>
    </xf>
    <xf numFmtId="0" fontId="13" fillId="4" borderId="88" xfId="0" applyFont="1" applyFill="1" applyBorder="1" applyAlignment="1" applyProtection="1">
      <alignment horizontal="center" vertical="center"/>
    </xf>
    <xf numFmtId="178" fontId="22" fillId="0" borderId="13" xfId="0" applyNumberFormat="1" applyFont="1" applyBorder="1" applyAlignment="1" applyProtection="1">
      <alignment horizontal="center" vertical="center"/>
    </xf>
    <xf numFmtId="178" fontId="22" fillId="0" borderId="3" xfId="0" applyNumberFormat="1" applyFont="1" applyBorder="1" applyAlignment="1" applyProtection="1">
      <alignment horizontal="center" vertical="center"/>
    </xf>
    <xf numFmtId="0" fontId="44" fillId="0" borderId="13" xfId="0" applyFont="1" applyBorder="1" applyAlignment="1" applyProtection="1">
      <alignment horizontal="center" vertical="center"/>
    </xf>
    <xf numFmtId="0" fontId="44" fillId="0" borderId="3" xfId="0" applyFont="1" applyBorder="1" applyAlignment="1" applyProtection="1">
      <alignment horizontal="center" vertical="center"/>
    </xf>
    <xf numFmtId="184" fontId="22" fillId="0" borderId="16" xfId="0" applyNumberFormat="1" applyFont="1" applyBorder="1" applyAlignment="1" applyProtection="1">
      <alignment horizontal="right" vertical="center" shrinkToFit="1"/>
    </xf>
    <xf numFmtId="184" fontId="22" fillId="0" borderId="88" xfId="0" applyNumberFormat="1" applyFont="1" applyBorder="1" applyAlignment="1" applyProtection="1">
      <alignment horizontal="right" vertical="center" shrinkToFit="1"/>
    </xf>
    <xf numFmtId="0" fontId="5" fillId="0" borderId="3" xfId="0" applyFont="1" applyFill="1" applyBorder="1" applyAlignment="1" applyProtection="1">
      <alignment horizontal="center" vertical="center"/>
    </xf>
    <xf numFmtId="0" fontId="13" fillId="4" borderId="12" xfId="0" applyFont="1" applyFill="1" applyBorder="1" applyAlignment="1" applyProtection="1">
      <alignment horizontal="center" vertical="center"/>
    </xf>
    <xf numFmtId="0" fontId="13" fillId="4" borderId="15" xfId="0" applyFont="1" applyFill="1" applyBorder="1" applyAlignment="1" applyProtection="1">
      <alignment horizontal="center" vertical="center"/>
    </xf>
    <xf numFmtId="0" fontId="13" fillId="4" borderId="34" xfId="0" applyFont="1" applyFill="1" applyBorder="1" applyAlignment="1" applyProtection="1">
      <alignment horizontal="center" vertical="center"/>
    </xf>
    <xf numFmtId="0" fontId="13" fillId="4" borderId="1" xfId="0" applyFont="1" applyFill="1" applyBorder="1" applyAlignment="1" applyProtection="1">
      <alignment horizontal="center" vertical="center"/>
    </xf>
    <xf numFmtId="178" fontId="22" fillId="0" borderId="2" xfId="0" applyNumberFormat="1" applyFont="1" applyBorder="1" applyAlignment="1" applyProtection="1">
      <alignment horizontal="center" vertical="center"/>
    </xf>
    <xf numFmtId="0" fontId="44" fillId="0" borderId="2" xfId="0" applyFont="1" applyBorder="1" applyAlignment="1" applyProtection="1">
      <alignment horizontal="center" vertical="center"/>
    </xf>
    <xf numFmtId="0" fontId="5" fillId="0" borderId="2" xfId="0" applyFont="1" applyFill="1" applyBorder="1" applyAlignment="1" applyProtection="1">
      <alignment horizontal="center" vertical="center"/>
    </xf>
    <xf numFmtId="0" fontId="51" fillId="0" borderId="12" xfId="0" applyFont="1" applyBorder="1" applyAlignment="1" applyProtection="1">
      <alignment horizontal="center" vertical="center"/>
    </xf>
    <xf numFmtId="0" fontId="51" fillId="0" borderId="15" xfId="0" applyFont="1" applyBorder="1" applyAlignment="1" applyProtection="1">
      <alignment horizontal="center" vertical="center"/>
    </xf>
    <xf numFmtId="0" fontId="51" fillId="0" borderId="34" xfId="0" applyFont="1" applyBorder="1" applyAlignment="1" applyProtection="1">
      <alignment horizontal="center" vertical="center"/>
    </xf>
    <xf numFmtId="185" fontId="51" fillId="0" borderId="6" xfId="0" applyNumberFormat="1" applyFont="1" applyBorder="1" applyAlignment="1" applyProtection="1">
      <alignment horizontal="center" vertical="center" shrinkToFit="1"/>
    </xf>
    <xf numFmtId="185" fontId="15" fillId="0" borderId="12" xfId="0" applyNumberFormat="1" applyFont="1" applyBorder="1" applyAlignment="1" applyProtection="1">
      <alignment horizontal="center" vertical="center"/>
    </xf>
    <xf numFmtId="185" fontId="15" fillId="0" borderId="34" xfId="0" applyNumberFormat="1" applyFont="1" applyBorder="1" applyAlignment="1" applyProtection="1">
      <alignment horizontal="center" vertical="center"/>
    </xf>
    <xf numFmtId="0" fontId="13" fillId="4" borderId="9" xfId="0" applyFont="1" applyFill="1" applyBorder="1" applyAlignment="1" applyProtection="1">
      <alignment horizontal="center" vertical="center" shrinkToFit="1"/>
    </xf>
    <xf numFmtId="0" fontId="13" fillId="4" borderId="18" xfId="0" applyFont="1" applyFill="1" applyBorder="1" applyAlignment="1" applyProtection="1">
      <alignment horizontal="center" vertical="center" shrinkToFit="1"/>
    </xf>
    <xf numFmtId="0" fontId="13" fillId="4" borderId="33" xfId="0" applyFont="1" applyFill="1" applyBorder="1" applyAlignment="1" applyProtection="1">
      <alignment horizontal="center" vertical="center" shrinkToFit="1"/>
    </xf>
    <xf numFmtId="0" fontId="13" fillId="4" borderId="17" xfId="0" applyFont="1" applyFill="1" applyBorder="1" applyAlignment="1" applyProtection="1">
      <alignment horizontal="center" vertical="center" shrinkToFit="1"/>
    </xf>
    <xf numFmtId="0" fontId="13" fillId="4" borderId="1" xfId="0" applyFont="1" applyFill="1" applyBorder="1" applyAlignment="1" applyProtection="1">
      <alignment horizontal="center" vertical="center" shrinkToFit="1"/>
    </xf>
    <xf numFmtId="0" fontId="13" fillId="4" borderId="18" xfId="0" applyFont="1" applyFill="1" applyBorder="1" applyAlignment="1" applyProtection="1">
      <alignment horizontal="center" vertical="center"/>
    </xf>
    <xf numFmtId="0" fontId="13" fillId="4" borderId="0" xfId="0" applyFont="1" applyFill="1" applyBorder="1" applyAlignment="1" applyProtection="1">
      <alignment horizontal="center" vertical="center"/>
    </xf>
    <xf numFmtId="0" fontId="13" fillId="4" borderId="33" xfId="0" applyFont="1" applyFill="1" applyBorder="1" applyAlignment="1" applyProtection="1">
      <alignment horizontal="center" vertical="center"/>
    </xf>
    <xf numFmtId="178" fontId="22" fillId="0" borderId="4" xfId="0" applyNumberFormat="1" applyFont="1" applyBorder="1" applyAlignment="1" applyProtection="1">
      <alignment horizontal="center" vertical="center"/>
    </xf>
    <xf numFmtId="0" fontId="44" fillId="0" borderId="4" xfId="0" applyFont="1" applyBorder="1" applyAlignment="1" applyProtection="1">
      <alignment horizontal="center" vertical="center"/>
    </xf>
    <xf numFmtId="185" fontId="51" fillId="0" borderId="6" xfId="0" applyNumberFormat="1" applyFont="1" applyBorder="1" applyAlignment="1" applyProtection="1">
      <alignment horizontal="center" vertical="center"/>
    </xf>
    <xf numFmtId="0" fontId="50" fillId="0" borderId="0" xfId="0" applyFont="1" applyBorder="1" applyAlignment="1" applyProtection="1">
      <alignment horizontal="center" vertical="center" shrinkToFit="1"/>
    </xf>
    <xf numFmtId="0" fontId="51" fillId="9" borderId="12" xfId="0" applyFont="1" applyFill="1" applyBorder="1" applyAlignment="1" applyProtection="1">
      <alignment horizontal="center" vertical="center" wrapText="1"/>
    </xf>
    <xf numFmtId="0" fontId="51" fillId="9" borderId="15" xfId="0" applyFont="1" applyFill="1" applyBorder="1" applyAlignment="1" applyProtection="1">
      <alignment horizontal="center" vertical="center" wrapText="1"/>
    </xf>
    <xf numFmtId="0" fontId="51" fillId="9" borderId="34" xfId="0" applyFont="1" applyFill="1" applyBorder="1" applyAlignment="1" applyProtection="1">
      <alignment horizontal="center" vertical="center" wrapText="1"/>
    </xf>
    <xf numFmtId="0" fontId="51" fillId="9" borderId="12" xfId="0" applyFont="1" applyFill="1" applyBorder="1" applyAlignment="1" applyProtection="1">
      <alignment horizontal="center" vertical="center"/>
    </xf>
    <xf numFmtId="0" fontId="51" fillId="9" borderId="15" xfId="0" applyFont="1" applyFill="1" applyBorder="1" applyAlignment="1" applyProtection="1">
      <alignment horizontal="center" vertical="center"/>
    </xf>
    <xf numFmtId="0" fontId="51" fillId="9" borderId="34" xfId="0" applyFont="1" applyFill="1" applyBorder="1" applyAlignment="1" applyProtection="1">
      <alignment horizontal="center" vertical="center"/>
    </xf>
    <xf numFmtId="0" fontId="28" fillId="9" borderId="6" xfId="0" applyFont="1" applyFill="1" applyBorder="1" applyAlignment="1" applyProtection="1">
      <alignment horizontal="center" vertical="center" wrapText="1"/>
    </xf>
    <xf numFmtId="0" fontId="49" fillId="0" borderId="0" xfId="0" applyFont="1" applyBorder="1" applyAlignment="1" applyProtection="1">
      <alignment horizontal="left" vertical="center" shrinkToFit="1"/>
    </xf>
    <xf numFmtId="0" fontId="49" fillId="0" borderId="10" xfId="0" applyFont="1" applyBorder="1" applyAlignment="1" applyProtection="1">
      <alignment horizontal="left" vertical="center" shrinkToFit="1"/>
    </xf>
    <xf numFmtId="0" fontId="5" fillId="4" borderId="35" xfId="0" applyFont="1" applyFill="1" applyBorder="1" applyAlignment="1" applyProtection="1">
      <alignment horizontal="center" vertical="center"/>
    </xf>
    <xf numFmtId="0" fontId="5" fillId="4" borderId="102" xfId="0" applyFont="1" applyFill="1" applyBorder="1" applyAlignment="1" applyProtection="1">
      <alignment horizontal="center" vertical="center"/>
    </xf>
    <xf numFmtId="0" fontId="5" fillId="4" borderId="38" xfId="0" applyFont="1" applyFill="1" applyBorder="1" applyAlignment="1" applyProtection="1">
      <alignment horizontal="center" vertical="center"/>
    </xf>
    <xf numFmtId="38" fontId="15" fillId="7" borderId="69" xfId="1" applyFont="1" applyFill="1" applyBorder="1" applyAlignment="1" applyProtection="1">
      <alignment horizontal="right" vertical="center"/>
      <protection locked="0"/>
    </xf>
    <xf numFmtId="38" fontId="15" fillId="7" borderId="55" xfId="1" applyFont="1" applyFill="1" applyBorder="1" applyAlignment="1" applyProtection="1">
      <alignment horizontal="right" vertical="center"/>
      <protection locked="0"/>
    </xf>
    <xf numFmtId="0" fontId="5" fillId="0" borderId="70" xfId="0" applyFont="1" applyBorder="1" applyAlignment="1" applyProtection="1">
      <alignment horizontal="left" vertical="center"/>
    </xf>
    <xf numFmtId="0" fontId="15" fillId="0" borderId="101" xfId="0" applyFont="1" applyBorder="1" applyAlignment="1" applyProtection="1">
      <alignment horizontal="left" vertical="center"/>
    </xf>
    <xf numFmtId="0" fontId="5" fillId="4" borderId="47" xfId="0" applyFont="1" applyFill="1" applyBorder="1" applyAlignment="1" applyProtection="1">
      <alignment horizontal="center" vertical="center" wrapText="1"/>
    </xf>
    <xf numFmtId="0" fontId="28" fillId="7" borderId="5" xfId="0" applyFont="1" applyFill="1" applyBorder="1" applyAlignment="1" applyProtection="1">
      <alignment horizontal="left" vertical="center" wrapText="1"/>
      <protection locked="0"/>
    </xf>
    <xf numFmtId="0" fontId="15" fillId="7" borderId="57" xfId="0" applyFont="1" applyFill="1" applyBorder="1" applyAlignment="1" applyProtection="1">
      <alignment horizontal="left" vertical="center" wrapText="1"/>
      <protection locked="0"/>
    </xf>
    <xf numFmtId="0" fontId="5" fillId="0" borderId="80" xfId="0" applyFont="1" applyBorder="1" applyAlignment="1" applyProtection="1">
      <alignment horizontal="left" vertical="center"/>
    </xf>
    <xf numFmtId="0" fontId="15" fillId="0" borderId="71" xfId="0" applyFont="1" applyBorder="1" applyAlignment="1" applyProtection="1">
      <alignment horizontal="left" vertical="center"/>
    </xf>
    <xf numFmtId="0" fontId="28" fillId="7" borderId="60" xfId="0" applyFont="1" applyFill="1" applyBorder="1" applyAlignment="1" applyProtection="1">
      <alignment horizontal="left" vertical="center" wrapText="1"/>
      <protection locked="0"/>
    </xf>
    <xf numFmtId="0" fontId="5" fillId="0" borderId="100" xfId="0" applyFont="1" applyBorder="1" applyAlignment="1" applyProtection="1">
      <alignment horizontal="left" vertical="center"/>
    </xf>
    <xf numFmtId="38" fontId="15" fillId="7" borderId="97" xfId="1" applyFont="1" applyFill="1" applyBorder="1" applyAlignment="1" applyProtection="1">
      <alignment horizontal="right" vertical="center"/>
      <protection locked="0"/>
    </xf>
    <xf numFmtId="38" fontId="15" fillId="7" borderId="59" xfId="1" applyFont="1" applyFill="1" applyBorder="1" applyAlignment="1" applyProtection="1">
      <alignment horizontal="right" vertical="center"/>
      <protection locked="0"/>
    </xf>
    <xf numFmtId="0" fontId="5" fillId="0" borderId="80" xfId="0" applyFont="1" applyBorder="1" applyAlignment="1" applyProtection="1">
      <alignment horizontal="center" vertical="center"/>
    </xf>
    <xf numFmtId="0" fontId="5" fillId="0" borderId="100" xfId="0" applyFont="1" applyBorder="1" applyAlignment="1" applyProtection="1">
      <alignment horizontal="center" vertical="center"/>
    </xf>
    <xf numFmtId="0" fontId="5" fillId="0" borderId="101" xfId="0" applyFont="1" applyBorder="1" applyAlignment="1" applyProtection="1">
      <alignment horizontal="center" vertical="center"/>
    </xf>
    <xf numFmtId="0" fontId="5" fillId="4" borderId="9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58" xfId="0" applyFont="1" applyFill="1" applyBorder="1" applyAlignment="1" applyProtection="1">
      <alignment horizontal="center" vertical="center" wrapText="1"/>
    </xf>
    <xf numFmtId="0" fontId="5" fillId="0" borderId="46" xfId="0" applyFont="1" applyBorder="1" applyAlignment="1" applyProtection="1">
      <alignment horizontal="center" vertical="center"/>
    </xf>
    <xf numFmtId="0" fontId="15" fillId="0" borderId="58" xfId="0" applyFont="1" applyBorder="1" applyAlignment="1" applyProtection="1">
      <alignment horizontal="center" vertical="center"/>
    </xf>
    <xf numFmtId="0" fontId="5" fillId="4" borderId="58" xfId="0" applyFont="1" applyFill="1" applyBorder="1" applyAlignment="1" applyProtection="1">
      <alignment horizontal="center" vertical="center" wrapText="1"/>
    </xf>
    <xf numFmtId="38" fontId="22" fillId="0" borderId="84" xfId="1" applyFont="1" applyBorder="1" applyAlignment="1" applyProtection="1">
      <alignment horizontal="right" vertical="center"/>
    </xf>
    <xf numFmtId="38" fontId="22" fillId="0" borderId="97" xfId="1" applyFont="1" applyBorder="1" applyAlignment="1" applyProtection="1">
      <alignment horizontal="right" vertical="center"/>
    </xf>
    <xf numFmtId="38" fontId="22" fillId="0" borderId="55" xfId="1" applyFont="1" applyBorder="1" applyAlignment="1" applyProtection="1">
      <alignment horizontal="right" vertical="center"/>
    </xf>
    <xf numFmtId="0" fontId="28" fillId="7" borderId="57" xfId="0" applyFont="1" applyFill="1" applyBorder="1" applyAlignment="1" applyProtection="1">
      <alignment horizontal="left" vertical="center" wrapText="1"/>
      <protection locked="0"/>
    </xf>
    <xf numFmtId="0" fontId="5" fillId="0" borderId="36" xfId="0" applyFont="1" applyBorder="1" applyAlignment="1" applyProtection="1">
      <alignment horizontal="center" vertical="center"/>
    </xf>
    <xf numFmtId="0" fontId="5" fillId="0" borderId="95" xfId="0" applyFont="1" applyBorder="1" applyAlignment="1" applyProtection="1">
      <alignment horizontal="center" vertical="center"/>
    </xf>
    <xf numFmtId="0" fontId="5" fillId="4" borderId="44" xfId="0" applyFont="1" applyFill="1" applyBorder="1" applyAlignment="1" applyProtection="1">
      <alignment horizontal="center" vertical="center"/>
    </xf>
    <xf numFmtId="0" fontId="15" fillId="4" borderId="44" xfId="0" applyFont="1" applyFill="1" applyBorder="1" applyAlignment="1" applyProtection="1">
      <alignment horizontal="center" vertical="center"/>
    </xf>
    <xf numFmtId="0" fontId="5" fillId="4" borderId="96" xfId="0" applyFont="1" applyFill="1" applyBorder="1" applyAlignment="1" applyProtection="1">
      <alignment horizontal="center" vertical="center"/>
    </xf>
    <xf numFmtId="0" fontId="15" fillId="4" borderId="96" xfId="0" applyFont="1" applyFill="1" applyBorder="1" applyAlignment="1" applyProtection="1">
      <alignment horizontal="center" vertical="center"/>
    </xf>
    <xf numFmtId="0" fontId="15" fillId="4" borderId="47" xfId="0" applyFont="1" applyFill="1" applyBorder="1" applyAlignment="1" applyProtection="1">
      <alignment horizontal="center" vertical="center"/>
    </xf>
    <xf numFmtId="0" fontId="15" fillId="4" borderId="58" xfId="0" applyFont="1" applyFill="1" applyBorder="1" applyAlignment="1" applyProtection="1">
      <alignment horizontal="center" vertical="center"/>
    </xf>
    <xf numFmtId="38" fontId="22" fillId="0" borderId="54" xfId="1" applyFont="1" applyBorder="1" applyAlignment="1" applyProtection="1">
      <alignment horizontal="right" vertical="center"/>
    </xf>
    <xf numFmtId="38" fontId="22" fillId="0" borderId="39" xfId="1" applyFont="1" applyBorder="1" applyAlignment="1" applyProtection="1">
      <alignment horizontal="right" vertical="center"/>
    </xf>
    <xf numFmtId="0" fontId="5" fillId="4" borderId="96" xfId="0" applyFont="1" applyFill="1" applyBorder="1" applyAlignment="1" applyProtection="1">
      <alignment horizontal="center" vertical="center" textRotation="255"/>
    </xf>
    <xf numFmtId="0" fontId="15" fillId="4" borderId="47" xfId="0" applyFont="1" applyFill="1" applyBorder="1" applyAlignment="1" applyProtection="1">
      <alignment horizontal="center" vertical="center" textRotation="255"/>
    </xf>
    <xf numFmtId="0" fontId="15" fillId="4" borderId="97" xfId="0" applyFont="1" applyFill="1" applyBorder="1" applyAlignment="1" applyProtection="1">
      <alignment horizontal="center" vertical="center" textRotation="255"/>
    </xf>
    <xf numFmtId="38" fontId="22" fillId="0" borderId="59" xfId="1" applyFont="1" applyBorder="1" applyAlignment="1" applyProtection="1">
      <alignment horizontal="right" vertical="center"/>
    </xf>
    <xf numFmtId="38" fontId="22" fillId="0" borderId="56" xfId="1" applyFont="1" applyBorder="1" applyAlignment="1" applyProtection="1">
      <alignment horizontal="right" vertical="center"/>
    </xf>
    <xf numFmtId="38" fontId="22" fillId="0" borderId="98" xfId="1" applyFont="1" applyBorder="1" applyAlignment="1" applyProtection="1">
      <alignment horizontal="right" vertical="center"/>
    </xf>
    <xf numFmtId="38" fontId="22" fillId="0" borderId="99" xfId="1" applyFont="1" applyBorder="1" applyAlignment="1" applyProtection="1">
      <alignment horizontal="right" vertical="center"/>
    </xf>
    <xf numFmtId="0" fontId="5" fillId="0" borderId="45" xfId="0" applyFont="1" applyBorder="1" applyAlignment="1" applyProtection="1">
      <alignment horizontal="center" vertical="center"/>
    </xf>
    <xf numFmtId="0" fontId="15" fillId="0" borderId="100" xfId="0" applyFont="1" applyBorder="1" applyAlignment="1" applyProtection="1">
      <alignment horizontal="center" vertical="center"/>
    </xf>
    <xf numFmtId="0" fontId="15" fillId="0" borderId="42" xfId="0" applyFont="1" applyBorder="1" applyAlignment="1" applyProtection="1">
      <alignment horizontal="center" vertical="center"/>
    </xf>
    <xf numFmtId="0" fontId="15" fillId="0" borderId="71" xfId="0" applyFont="1" applyBorder="1" applyAlignment="1" applyProtection="1">
      <alignment horizontal="center" vertical="center"/>
    </xf>
    <xf numFmtId="0" fontId="15" fillId="0" borderId="28" xfId="0" applyFont="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4" xfId="0" applyFont="1" applyFill="1" applyBorder="1" applyAlignment="1" applyProtection="1">
      <alignment horizontal="center" vertical="center"/>
    </xf>
    <xf numFmtId="0" fontId="16" fillId="0" borderId="2" xfId="0" applyFont="1" applyFill="1" applyBorder="1" applyAlignment="1" applyProtection="1">
      <alignment horizontal="center" vertical="center"/>
    </xf>
    <xf numFmtId="0" fontId="16" fillId="0" borderId="96" xfId="0" applyFont="1" applyFill="1" applyBorder="1" applyAlignment="1" applyProtection="1">
      <alignment horizontal="center" vertical="center"/>
    </xf>
    <xf numFmtId="0" fontId="16" fillId="0" borderId="47" xfId="0" applyFont="1" applyFill="1" applyBorder="1" applyAlignment="1" applyProtection="1">
      <alignment horizontal="center" vertical="center"/>
    </xf>
    <xf numFmtId="0" fontId="16" fillId="0" borderId="58" xfId="0" applyFont="1" applyFill="1" applyBorder="1" applyAlignment="1" applyProtection="1">
      <alignment horizontal="center" vertical="center"/>
    </xf>
    <xf numFmtId="0" fontId="16" fillId="0" borderId="84" xfId="0" applyFont="1" applyFill="1" applyBorder="1" applyAlignment="1" applyProtection="1">
      <alignment horizontal="center" vertical="center"/>
    </xf>
    <xf numFmtId="0" fontId="16" fillId="0" borderId="80" xfId="0" applyFont="1" applyFill="1" applyBorder="1" applyAlignment="1" applyProtection="1">
      <alignment horizontal="center" vertical="center"/>
    </xf>
    <xf numFmtId="0" fontId="16" fillId="0" borderId="97" xfId="0" applyFont="1" applyFill="1" applyBorder="1" applyAlignment="1" applyProtection="1">
      <alignment horizontal="center" vertical="center"/>
    </xf>
    <xf numFmtId="0" fontId="16" fillId="0" borderId="100" xfId="0" applyFont="1" applyFill="1" applyBorder="1" applyAlignment="1" applyProtection="1">
      <alignment horizontal="center" vertical="center"/>
    </xf>
    <xf numFmtId="0" fontId="27" fillId="0" borderId="55" xfId="0" applyFont="1" applyBorder="1" applyAlignment="1" applyProtection="1">
      <alignment horizontal="center" vertical="center" shrinkToFit="1"/>
    </xf>
    <xf numFmtId="0" fontId="27" fillId="0" borderId="101" xfId="0" applyFont="1" applyBorder="1" applyAlignment="1" applyProtection="1">
      <alignment horizontal="center" vertical="center" shrinkToFit="1"/>
    </xf>
    <xf numFmtId="0" fontId="9" fillId="0" borderId="0" xfId="0" applyFont="1" applyAlignment="1" applyProtection="1">
      <alignment horizontal="center" vertical="center" shrinkToFit="1"/>
    </xf>
    <xf numFmtId="0" fontId="23" fillId="0" borderId="0" xfId="0" applyFont="1" applyAlignment="1" applyProtection="1">
      <alignment horizontal="center" vertical="center" shrinkToFit="1"/>
    </xf>
    <xf numFmtId="0" fontId="5" fillId="0" borderId="0" xfId="0" applyFont="1" applyBorder="1" applyAlignment="1" applyProtection="1">
      <alignment horizontal="center" vertical="center" shrinkToFit="1"/>
    </xf>
    <xf numFmtId="0" fontId="15" fillId="0" borderId="0" xfId="0" applyFont="1" applyBorder="1" applyAlignment="1" applyProtection="1">
      <alignment horizontal="center" vertical="center" shrinkToFit="1"/>
    </xf>
    <xf numFmtId="0" fontId="5" fillId="0" borderId="0" xfId="0" applyFont="1" applyAlignment="1" applyProtection="1">
      <alignment horizontal="center" vertical="center"/>
    </xf>
    <xf numFmtId="0" fontId="15" fillId="0" borderId="0" xfId="0" applyFont="1" applyAlignment="1" applyProtection="1">
      <alignment horizontal="center" vertical="center"/>
    </xf>
    <xf numFmtId="0" fontId="15" fillId="10" borderId="0" xfId="0" applyFont="1" applyFill="1" applyAlignment="1" applyProtection="1">
      <alignment horizontal="center"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center" vertical="center" shrinkToFit="1"/>
    </xf>
    <xf numFmtId="0" fontId="5" fillId="4" borderId="84" xfId="0" applyFont="1" applyFill="1" applyBorder="1" applyAlignment="1" applyProtection="1">
      <alignment horizontal="center" vertical="center"/>
    </xf>
    <xf numFmtId="0" fontId="15" fillId="4" borderId="77" xfId="0" applyFont="1" applyFill="1" applyBorder="1" applyAlignment="1" applyProtection="1">
      <alignment horizontal="center" vertical="center"/>
    </xf>
    <xf numFmtId="0" fontId="15" fillId="4" borderId="104" xfId="0" applyFont="1" applyFill="1" applyBorder="1" applyAlignment="1" applyProtection="1">
      <alignment horizontal="center" vertical="center"/>
    </xf>
    <xf numFmtId="0" fontId="15" fillId="4" borderId="59" xfId="0" applyFont="1" applyFill="1" applyBorder="1" applyAlignment="1" applyProtection="1">
      <alignment horizontal="center" vertical="center"/>
    </xf>
    <xf numFmtId="0" fontId="15" fillId="4" borderId="10" xfId="0" applyFont="1" applyFill="1" applyBorder="1" applyAlignment="1" applyProtection="1">
      <alignment horizontal="center" vertical="center"/>
    </xf>
    <xf numFmtId="0" fontId="15" fillId="4" borderId="1" xfId="0" applyFont="1" applyFill="1" applyBorder="1" applyAlignment="1" applyProtection="1">
      <alignment horizontal="center" vertical="center"/>
    </xf>
    <xf numFmtId="0" fontId="5" fillId="4" borderId="103" xfId="0" applyFont="1" applyFill="1" applyBorder="1" applyAlignment="1" applyProtection="1">
      <alignment horizontal="center" vertical="center"/>
    </xf>
    <xf numFmtId="0" fontId="23" fillId="4" borderId="77" xfId="0" applyFont="1" applyFill="1" applyBorder="1" applyProtection="1"/>
    <xf numFmtId="0" fontId="23" fillId="4" borderId="80" xfId="0" applyFont="1" applyFill="1" applyBorder="1" applyProtection="1"/>
    <xf numFmtId="0" fontId="5" fillId="4" borderId="17" xfId="0" applyFont="1" applyFill="1" applyBorder="1" applyAlignment="1" applyProtection="1">
      <alignment horizontal="center" vertical="center"/>
    </xf>
    <xf numFmtId="0" fontId="23" fillId="4" borderId="10" xfId="0" applyFont="1" applyFill="1" applyBorder="1" applyProtection="1"/>
    <xf numFmtId="0" fontId="23" fillId="4" borderId="71" xfId="0" applyFont="1" applyFill="1" applyBorder="1" applyProtection="1"/>
    <xf numFmtId="0" fontId="5" fillId="0" borderId="0" xfId="0" applyFont="1" applyBorder="1" applyAlignment="1" applyProtection="1">
      <alignment horizontal="center" vertical="center" wrapText="1"/>
    </xf>
    <xf numFmtId="0" fontId="51" fillId="0" borderId="0" xfId="0" applyFont="1" applyBorder="1" applyAlignment="1" applyProtection="1">
      <alignment horizontal="center" vertical="center"/>
    </xf>
    <xf numFmtId="0" fontId="5" fillId="4" borderId="84" xfId="0" applyFont="1" applyFill="1" applyBorder="1" applyAlignment="1" applyProtection="1">
      <alignment horizontal="center" vertical="center" shrinkToFit="1"/>
    </xf>
    <xf numFmtId="0" fontId="15" fillId="4" borderId="104" xfId="0" applyFont="1" applyFill="1" applyBorder="1" applyAlignment="1" applyProtection="1">
      <alignment horizontal="center" vertical="center" shrinkToFit="1"/>
    </xf>
    <xf numFmtId="0" fontId="5" fillId="4" borderId="103" xfId="0" applyFont="1" applyFill="1" applyBorder="1" applyAlignment="1" applyProtection="1">
      <alignment horizontal="center" vertical="center" shrinkToFit="1"/>
    </xf>
    <xf numFmtId="0" fontId="15" fillId="4" borderId="80" xfId="0" applyFont="1" applyFill="1" applyBorder="1" applyAlignment="1" applyProtection="1">
      <alignment horizontal="center" vertical="center"/>
    </xf>
    <xf numFmtId="0" fontId="15" fillId="4" borderId="17"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5" fillId="5" borderId="105" xfId="0" applyFont="1" applyFill="1" applyBorder="1" applyAlignment="1" applyProtection="1">
      <alignment horizontal="center" vertical="center"/>
    </xf>
    <xf numFmtId="0" fontId="15" fillId="5" borderId="106" xfId="0" applyFont="1" applyFill="1" applyBorder="1" applyAlignment="1" applyProtection="1">
      <alignment horizontal="center" vertical="center"/>
    </xf>
    <xf numFmtId="0" fontId="15" fillId="4" borderId="84" xfId="0" applyFont="1" applyFill="1" applyBorder="1" applyAlignment="1" applyProtection="1">
      <alignment horizontal="center" vertical="center"/>
    </xf>
    <xf numFmtId="0" fontId="15" fillId="4" borderId="18" xfId="0" applyFont="1" applyFill="1" applyBorder="1" applyAlignment="1" applyProtection="1">
      <alignment horizontal="center" vertical="center"/>
    </xf>
    <xf numFmtId="0" fontId="15" fillId="4" borderId="33" xfId="0" applyFont="1" applyFill="1" applyBorder="1" applyAlignment="1" applyProtection="1">
      <alignment horizontal="center" vertical="center"/>
    </xf>
    <xf numFmtId="0" fontId="5" fillId="4" borderId="62" xfId="0" applyFont="1" applyFill="1" applyBorder="1" applyAlignment="1" applyProtection="1">
      <alignment horizontal="center" vertical="center"/>
    </xf>
    <xf numFmtId="0" fontId="15" fillId="4" borderId="6" xfId="0" applyFont="1" applyFill="1" applyBorder="1" applyAlignment="1" applyProtection="1">
      <alignment horizontal="center" vertical="center"/>
    </xf>
    <xf numFmtId="0" fontId="5" fillId="4" borderId="107" xfId="0" applyFont="1" applyFill="1" applyBorder="1" applyAlignment="1" applyProtection="1">
      <alignment horizontal="center" vertical="center"/>
    </xf>
    <xf numFmtId="0" fontId="15" fillId="4" borderId="14" xfId="0" applyFont="1" applyFill="1" applyBorder="1" applyAlignment="1" applyProtection="1">
      <alignment horizontal="center" vertical="center"/>
    </xf>
    <xf numFmtId="0" fontId="5" fillId="4" borderId="108" xfId="0" applyFont="1" applyFill="1" applyBorder="1" applyAlignment="1" applyProtection="1">
      <alignment horizontal="center" vertical="center"/>
    </xf>
    <xf numFmtId="0" fontId="15" fillId="4" borderId="109" xfId="0" applyFont="1" applyFill="1" applyBorder="1" applyAlignment="1" applyProtection="1">
      <alignment horizontal="center" vertical="center"/>
    </xf>
    <xf numFmtId="0" fontId="15" fillId="9" borderId="59" xfId="0" applyFont="1" applyFill="1" applyBorder="1" applyAlignment="1" applyProtection="1">
      <alignment horizontal="center" vertical="center"/>
    </xf>
    <xf numFmtId="0" fontId="15" fillId="9" borderId="1" xfId="0" applyFont="1" applyFill="1" applyBorder="1" applyAlignment="1" applyProtection="1">
      <alignment horizontal="center" vertical="center"/>
    </xf>
    <xf numFmtId="0" fontId="5" fillId="4" borderId="39" xfId="0" applyFont="1" applyFill="1" applyBorder="1" applyAlignment="1" applyProtection="1">
      <alignment horizontal="center" vertical="center" wrapText="1"/>
    </xf>
    <xf numFmtId="0" fontId="5" fillId="4" borderId="4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0" xfId="0" applyFont="1" applyFill="1" applyBorder="1" applyAlignment="1" applyProtection="1">
      <alignment horizontal="center" vertical="center" shrinkToFit="1"/>
    </xf>
    <xf numFmtId="0" fontId="5" fillId="0" borderId="10"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15" fillId="0" borderId="0" xfId="0" applyFont="1" applyFill="1" applyBorder="1" applyAlignment="1" applyProtection="1">
      <alignment horizontal="center" vertical="center" shrinkToFit="1"/>
    </xf>
    <xf numFmtId="0" fontId="15" fillId="0" borderId="0" xfId="0" applyFont="1" applyFill="1" applyBorder="1" applyAlignment="1" applyProtection="1">
      <alignment horizontal="center" vertical="center"/>
    </xf>
    <xf numFmtId="0" fontId="15" fillId="0" borderId="84" xfId="0" applyFont="1" applyFill="1" applyBorder="1" applyAlignment="1" applyProtection="1">
      <alignment horizontal="center" vertical="center" shrinkToFit="1"/>
    </xf>
    <xf numFmtId="0" fontId="15" fillId="0" borderId="80" xfId="0" applyFont="1" applyFill="1" applyBorder="1" applyAlignment="1" applyProtection="1">
      <alignment horizontal="center" vertical="center" shrinkToFit="1"/>
    </xf>
    <xf numFmtId="0" fontId="5" fillId="0" borderId="8" xfId="0" applyFont="1" applyFill="1" applyBorder="1" applyAlignment="1" applyProtection="1">
      <alignment horizontal="center" vertical="center" shrinkToFit="1"/>
    </xf>
  </cellXfs>
  <cellStyles count="10">
    <cellStyle name="桁区切り" xfId="1" builtinId="6"/>
    <cellStyle name="桁区切り 2" xfId="5"/>
    <cellStyle name="標準" xfId="0" builtinId="0"/>
    <cellStyle name="標準 2" xfId="2"/>
    <cellStyle name="標準 2 2 3" xfId="6"/>
    <cellStyle name="標準 3" xfId="4"/>
    <cellStyle name="標準 3 2" xfId="8"/>
    <cellStyle name="標準 5" xfId="9"/>
    <cellStyle name="標準 6" xfId="7"/>
    <cellStyle name="標準_休日保育  様式2・4（予算決算報告）" xfId="3"/>
  </cellStyles>
  <dxfs count="24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FF0000"/>
        </patternFill>
      </fill>
    </dxf>
    <dxf>
      <fill>
        <patternFill>
          <bgColor indexed="10"/>
        </patternFill>
      </fill>
    </dxf>
    <dxf>
      <font>
        <condense val="0"/>
        <extend val="0"/>
        <color auto="1"/>
      </font>
      <fill>
        <patternFill>
          <bgColor indexed="10"/>
        </patternFill>
      </fill>
    </dxf>
    <dxf>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ill>
        <patternFill>
          <bgColor indexed="10"/>
        </patternFill>
      </fill>
    </dxf>
    <dxf>
      <fill>
        <patternFill>
          <bgColor indexed="15"/>
        </patternFill>
      </fill>
    </dxf>
    <dxf>
      <fill>
        <patternFill>
          <bgColor indexed="52"/>
        </patternFill>
      </fill>
    </dxf>
    <dxf>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theme="0"/>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FFFF66"/>
      <rgbColor rgb="003366FF"/>
      <rgbColor rgb="0033CCCC"/>
      <rgbColor rgb="00339933"/>
      <rgbColor rgb="00FFCC00"/>
      <rgbColor rgb="00FF9900"/>
      <rgbColor rgb="00FF6600"/>
      <rgbColor rgb="00666699"/>
      <rgbColor rgb="00969696"/>
      <rgbColor rgb="003333CC"/>
      <rgbColor rgb="0000CC00"/>
      <rgbColor rgb="00003300"/>
      <rgbColor rgb="00333300"/>
      <rgbColor rgb="00663300"/>
      <rgbColor rgb="00993366"/>
      <rgbColor rgb="00333399"/>
      <rgbColor rgb="00424242"/>
    </indexedColors>
    <mruColors>
      <color rgb="FFFFFF99"/>
      <color rgb="FFFFFF66"/>
      <color rgb="FFFEF2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712258</xdr:colOff>
      <xdr:row>18</xdr:row>
      <xdr:rowOff>188383</xdr:rowOff>
    </xdr:from>
    <xdr:to>
      <xdr:col>2</xdr:col>
      <xdr:colOff>1074208</xdr:colOff>
      <xdr:row>18</xdr:row>
      <xdr:rowOff>188383</xdr:rowOff>
    </xdr:to>
    <xdr:sp macro="" textlink="">
      <xdr:nvSpPr>
        <xdr:cNvPr id="2" name="Line 4"/>
        <xdr:cNvSpPr>
          <a:spLocks noChangeShapeType="1"/>
        </xdr:cNvSpPr>
      </xdr:nvSpPr>
      <xdr:spPr bwMode="auto">
        <a:xfrm>
          <a:off x="2102908" y="5179483"/>
          <a:ext cx="36195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lg"/>
        </a:ln>
        <a:extLst>
          <a:ext uri="{909E8E84-426E-40DD-AFC4-6F175D3DCCD1}">
            <a14:hiddenFill xmlns:a14="http://schemas.microsoft.com/office/drawing/2010/main">
              <a:noFill/>
            </a14:hiddenFill>
          </a:ext>
        </a:extLst>
      </xdr:spPr>
    </xdr:sp>
    <xdr:clientData/>
  </xdr:twoCellAnchor>
  <xdr:twoCellAnchor editAs="oneCell">
    <xdr:from>
      <xdr:col>1</xdr:col>
      <xdr:colOff>0</xdr:colOff>
      <xdr:row>17</xdr:row>
      <xdr:rowOff>63498</xdr:rowOff>
    </xdr:from>
    <xdr:to>
      <xdr:col>2</xdr:col>
      <xdr:colOff>445558</xdr:colOff>
      <xdr:row>20</xdr:row>
      <xdr:rowOff>130173</xdr:rowOff>
    </xdr:to>
    <xdr:pic>
      <xdr:nvPicPr>
        <xdr:cNvPr id="3"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 y="4797423"/>
          <a:ext cx="1131358" cy="838200"/>
        </a:xfrm>
        <a:prstGeom prst="rect">
          <a:avLst/>
        </a:prstGeom>
        <a:noFill/>
        <a:ln w="44450" algn="ctr">
          <a:solidFill>
            <a:srgbClr xmlns:mc="http://schemas.openxmlformats.org/markup-compatibility/2006" xmlns:a14="http://schemas.microsoft.com/office/drawing/2010/main" val="008080" mc:Ignorable="a14" a14:legacySpreadsheetColorIndex="38"/>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2</xdr:col>
      <xdr:colOff>1301750</xdr:colOff>
      <xdr:row>17</xdr:row>
      <xdr:rowOff>116414</xdr:rowOff>
    </xdr:from>
    <xdr:to>
      <xdr:col>4</xdr:col>
      <xdr:colOff>378883</xdr:colOff>
      <xdr:row>20</xdr:row>
      <xdr:rowOff>97364</xdr:rowOff>
    </xdr:to>
    <xdr:pic>
      <xdr:nvPicPr>
        <xdr:cNvPr id="4"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92400" y="4850339"/>
          <a:ext cx="1067858" cy="752475"/>
        </a:xfrm>
        <a:prstGeom prst="rect">
          <a:avLst/>
        </a:prstGeom>
        <a:noFill/>
        <a:ln w="44450">
          <a:solidFill>
            <a:srgbClr xmlns:mc="http://schemas.openxmlformats.org/markup-compatibility/2006" xmlns:a14="http://schemas.microsoft.com/office/drawing/2010/main" val="008080" mc:Ignorable="a14" a14:legacySpreadsheetColorIndex="38"/>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57722</xdr:colOff>
      <xdr:row>71</xdr:row>
      <xdr:rowOff>73268</xdr:rowOff>
    </xdr:from>
    <xdr:to>
      <xdr:col>12</xdr:col>
      <xdr:colOff>16137</xdr:colOff>
      <xdr:row>79</xdr:row>
      <xdr:rowOff>6593</xdr:rowOff>
    </xdr:to>
    <xdr:sp macro="" textlink="">
      <xdr:nvSpPr>
        <xdr:cNvPr id="3" name="右中かっこ 2"/>
        <xdr:cNvSpPr/>
      </xdr:nvSpPr>
      <xdr:spPr>
        <a:xfrm>
          <a:off x="1508453" y="6828691"/>
          <a:ext cx="90299" cy="695325"/>
        </a:xfrm>
        <a:prstGeom prst="rightBrace">
          <a:avLst>
            <a:gd name="adj1" fmla="val 32680"/>
            <a:gd name="adj2" fmla="val 50000"/>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28575</xdr:colOff>
      <xdr:row>21</xdr:row>
      <xdr:rowOff>19050</xdr:rowOff>
    </xdr:from>
    <xdr:to>
      <xdr:col>47</xdr:col>
      <xdr:colOff>114300</xdr:colOff>
      <xdr:row>44</xdr:row>
      <xdr:rowOff>85725</xdr:rowOff>
    </xdr:to>
    <xdr:cxnSp macro="">
      <xdr:nvCxnSpPr>
        <xdr:cNvPr id="4" name="直線コネクタ 3"/>
        <xdr:cNvCxnSpPr/>
      </xdr:nvCxnSpPr>
      <xdr:spPr>
        <a:xfrm flipV="1">
          <a:off x="28575" y="2009775"/>
          <a:ext cx="6353175" cy="225742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28575</xdr:colOff>
      <xdr:row>1</xdr:row>
      <xdr:rowOff>0</xdr:rowOff>
    </xdr:from>
    <xdr:to>
      <xdr:col>57</xdr:col>
      <xdr:colOff>581025</xdr:colOff>
      <xdr:row>1</xdr:row>
      <xdr:rowOff>0</xdr:rowOff>
    </xdr:to>
    <xdr:sp macro="" textlink="">
      <xdr:nvSpPr>
        <xdr:cNvPr id="5" name="テキスト ボックス 4"/>
        <xdr:cNvSpPr txBox="1"/>
      </xdr:nvSpPr>
      <xdr:spPr>
        <a:xfrm>
          <a:off x="6829425" y="85725"/>
          <a:ext cx="3009900" cy="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交付申請書類シートに入力した一部のデータは実績報告書類シートに反映されます。</a:t>
          </a:r>
          <a:endParaRPr kumimoji="1" lang="en-US" altLang="ja-JP" sz="1100" b="1"/>
        </a:p>
        <a:p>
          <a:r>
            <a:rPr kumimoji="1" lang="ja-JP" altLang="en-US" sz="1100" b="1"/>
            <a:t>交付申請時に作成したこのエクセルファイルを、実績報告時にも使用してください。</a:t>
          </a:r>
        </a:p>
      </xdr:txBody>
    </xdr:sp>
    <xdr:clientData/>
  </xdr:twoCellAnchor>
  <xdr:twoCellAnchor>
    <xdr:from>
      <xdr:col>48</xdr:col>
      <xdr:colOff>85725</xdr:colOff>
      <xdr:row>76</xdr:row>
      <xdr:rowOff>38100</xdr:rowOff>
    </xdr:from>
    <xdr:to>
      <xdr:col>50</xdr:col>
      <xdr:colOff>47625</xdr:colOff>
      <xdr:row>78</xdr:row>
      <xdr:rowOff>76200</xdr:rowOff>
    </xdr:to>
    <xdr:sp macro="" textlink="">
      <xdr:nvSpPr>
        <xdr:cNvPr id="6" name="楕円 5"/>
        <xdr:cNvSpPr/>
      </xdr:nvSpPr>
      <xdr:spPr>
        <a:xfrm>
          <a:off x="6486525" y="7267575"/>
          <a:ext cx="228600" cy="2286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76199</xdr:colOff>
      <xdr:row>75</xdr:row>
      <xdr:rowOff>19050</xdr:rowOff>
    </xdr:from>
    <xdr:to>
      <xdr:col>58</xdr:col>
      <xdr:colOff>504825</xdr:colOff>
      <xdr:row>80</xdr:row>
      <xdr:rowOff>0</xdr:rowOff>
    </xdr:to>
    <xdr:sp macro="" textlink="">
      <xdr:nvSpPr>
        <xdr:cNvPr id="7" name="テキスト ボックス 6"/>
        <xdr:cNvSpPr txBox="1"/>
      </xdr:nvSpPr>
      <xdr:spPr>
        <a:xfrm>
          <a:off x="6743699" y="7153275"/>
          <a:ext cx="3705226" cy="457200"/>
        </a:xfrm>
        <a:prstGeom prst="rect">
          <a:avLst/>
        </a:prstGeom>
        <a:solidFill>
          <a:srgbClr val="FEF2DA"/>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0">
              <a:latin typeface="HGPｺﾞｼｯｸM" panose="020B0600000000000000" pitchFamily="50" charset="-128"/>
              <a:ea typeface="HGPｺﾞｼｯｸM" panose="020B0600000000000000" pitchFamily="50" charset="-128"/>
            </a:rPr>
            <a:t>⇐口座種別（</a:t>
          </a:r>
          <a:r>
            <a:rPr kumimoji="1" lang="en-US" altLang="ja-JP" sz="1200" b="0">
              <a:latin typeface="HGPｺﾞｼｯｸM" panose="020B0600000000000000" pitchFamily="50" charset="-128"/>
              <a:ea typeface="HGPｺﾞｼｯｸM" panose="020B0600000000000000" pitchFamily="50" charset="-128"/>
            </a:rPr>
            <a:t>1</a:t>
          </a:r>
          <a:r>
            <a:rPr kumimoji="1" lang="en-US" altLang="ja-JP" sz="1200" b="0" baseline="0">
              <a:latin typeface="HGPｺﾞｼｯｸM" panose="020B0600000000000000" pitchFamily="50" charset="-128"/>
              <a:ea typeface="HGPｺﾞｼｯｸM" panose="020B0600000000000000" pitchFamily="50" charset="-128"/>
            </a:rPr>
            <a:t> </a:t>
          </a:r>
          <a:r>
            <a:rPr kumimoji="1" lang="ja-JP" altLang="en-US" sz="1200" b="0">
              <a:latin typeface="HGPｺﾞｼｯｸM" panose="020B0600000000000000" pitchFamily="50" charset="-128"/>
              <a:ea typeface="HGPｺﾞｼｯｸM" panose="020B0600000000000000" pitchFamily="50" charset="-128"/>
            </a:rPr>
            <a:t>普通 または </a:t>
          </a:r>
          <a:r>
            <a:rPr kumimoji="1" lang="en-US" altLang="ja-JP" sz="1200" b="0">
              <a:latin typeface="HGPｺﾞｼｯｸM" panose="020B0600000000000000" pitchFamily="50" charset="-128"/>
              <a:ea typeface="HGPｺﾞｼｯｸM" panose="020B0600000000000000" pitchFamily="50" charset="-128"/>
            </a:rPr>
            <a:t>2 </a:t>
          </a:r>
          <a:r>
            <a:rPr kumimoji="1" lang="ja-JP" altLang="en-US" sz="1200" b="0">
              <a:latin typeface="HGPｺﾞｼｯｸM" panose="020B0600000000000000" pitchFamily="50" charset="-128"/>
              <a:ea typeface="HGPｺﾞｼｯｸM" panose="020B0600000000000000" pitchFamily="50" charset="-128"/>
            </a:rPr>
            <a:t>当座）を囲んでください。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235325</xdr:colOff>
      <xdr:row>0</xdr:row>
      <xdr:rowOff>112060</xdr:rowOff>
    </xdr:from>
    <xdr:to>
      <xdr:col>15</xdr:col>
      <xdr:colOff>33617</xdr:colOff>
      <xdr:row>5</xdr:row>
      <xdr:rowOff>145678</xdr:rowOff>
    </xdr:to>
    <xdr:sp macro="" textlink="">
      <xdr:nvSpPr>
        <xdr:cNvPr id="3" name="テキスト ボックス 2"/>
        <xdr:cNvSpPr txBox="1"/>
      </xdr:nvSpPr>
      <xdr:spPr>
        <a:xfrm>
          <a:off x="8292354" y="112060"/>
          <a:ext cx="2532528" cy="1703294"/>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游ゴシック" panose="020B0400000000000000" pitchFamily="50" charset="-128"/>
              <a:ea typeface="游ゴシック" panose="020B0400000000000000" pitchFamily="50" charset="-128"/>
            </a:rPr>
            <a:t>このページは，「４預かり保育担当者」の欄について２ページだけでは不足する場合に使用して下さい（２ページの欄で間に合う場合は，入力する必要も印刷･添付する必要もありません）。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104775</xdr:rowOff>
    </xdr:from>
    <xdr:to>
      <xdr:col>3</xdr:col>
      <xdr:colOff>619125</xdr:colOff>
      <xdr:row>1</xdr:row>
      <xdr:rowOff>1295400</xdr:rowOff>
    </xdr:to>
    <xdr:sp macro="" textlink="">
      <xdr:nvSpPr>
        <xdr:cNvPr id="1036" name="Text Box 12"/>
        <xdr:cNvSpPr txBox="1">
          <a:spLocks noChangeArrowheads="1"/>
        </xdr:cNvSpPr>
      </xdr:nvSpPr>
      <xdr:spPr bwMode="auto">
        <a:xfrm>
          <a:off x="104775" y="104775"/>
          <a:ext cx="1600200" cy="1390650"/>
        </a:xfrm>
        <a:prstGeom prst="rect">
          <a:avLst/>
        </a:prstGeom>
        <a:solidFill>
          <a:srgbClr xmlns:mc="http://schemas.openxmlformats.org/markup-compatibility/2006" xmlns:a14="http://schemas.microsoft.com/office/drawing/2010/main" val="FFFF66" mc:Ignorable="a14" a14:legacySpreadsheetColorIndex="47"/>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0" bIns="22860" anchor="ctr" upright="1"/>
        <a:lstStyle/>
        <a:p>
          <a:pPr algn="l" rtl="0">
            <a:defRPr sz="1000"/>
          </a:pPr>
          <a:r>
            <a:rPr lang="ja-JP" altLang="en-US" sz="1600" b="1" i="0" u="none" strike="noStrike" baseline="0">
              <a:solidFill>
                <a:srgbClr val="FF0000"/>
              </a:solidFill>
              <a:latin typeface="ＭＳ Ｐゴシック"/>
              <a:ea typeface="ＭＳ Ｐゴシック"/>
            </a:rPr>
            <a:t>実施しなかった場合などは「０」を入力し，空欄がないようにしてください。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25</xdr:col>
      <xdr:colOff>127000</xdr:colOff>
      <xdr:row>1</xdr:row>
      <xdr:rowOff>254000</xdr:rowOff>
    </xdr:from>
    <xdr:to>
      <xdr:col>32</xdr:col>
      <xdr:colOff>406400</xdr:colOff>
      <xdr:row>6</xdr:row>
      <xdr:rowOff>152400</xdr:rowOff>
    </xdr:to>
    <xdr:sp macro="" textlink="">
      <xdr:nvSpPr>
        <xdr:cNvPr id="2" name="テキスト ボックス 1"/>
        <xdr:cNvSpPr txBox="1"/>
      </xdr:nvSpPr>
      <xdr:spPr>
        <a:xfrm>
          <a:off x="12979400" y="571500"/>
          <a:ext cx="3213100" cy="157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連携施設設定加算について</a:t>
          </a:r>
          <a:endParaRPr kumimoji="1" lang="en-US" altLang="ja-JP" sz="1600" b="1"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a:t>
          </a:r>
          <a:r>
            <a:rPr kumimoji="1" lang="ja-JP" altLang="en-US" sz="1400" b="1"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対象となる園のみ記入してください。</a:t>
          </a:r>
          <a:endParaRPr kumimoji="1" lang="en-US" altLang="ja-JP" sz="1400" b="1"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a:ln>
                <a:noFill/>
              </a:ln>
              <a:solidFill>
                <a:srgbClr val="FF0000"/>
              </a:solidFill>
              <a:effectLst/>
              <a:uLnTx/>
              <a:uFillTx/>
              <a:latin typeface="游ゴシック" panose="020B0400000000000000" pitchFamily="50" charset="-128"/>
              <a:ea typeface="游ゴシック" panose="020B0400000000000000" pitchFamily="50" charset="-128"/>
              <a:cs typeface="+mn-cs"/>
            </a:rPr>
            <a:t>※</a:t>
          </a:r>
          <a:r>
            <a:rPr kumimoji="1" lang="ja-JP" altLang="en-US" sz="1400" b="1" i="0" u="none" strike="noStrike" kern="0" cap="none" spc="0" normalizeH="0" baseline="0" noProof="0">
              <a:ln>
                <a:noFill/>
              </a:ln>
              <a:solidFill>
                <a:srgbClr val="FF0000"/>
              </a:solidFill>
              <a:effectLst/>
              <a:uLnTx/>
              <a:uFillTx/>
              <a:latin typeface="游ゴシック" panose="020B0400000000000000" pitchFamily="50" charset="-128"/>
              <a:ea typeface="游ゴシック" panose="020B0400000000000000" pitchFamily="50" charset="-128"/>
              <a:cs typeface="+mn-cs"/>
            </a:rPr>
            <a:t>認定こども園は対象となりませんので，記入の必要はありません。</a:t>
          </a:r>
        </a:p>
        <a:p>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139700</xdr:colOff>
      <xdr:row>9</xdr:row>
      <xdr:rowOff>215901</xdr:rowOff>
    </xdr:from>
    <xdr:to>
      <xdr:col>13</xdr:col>
      <xdr:colOff>241300</xdr:colOff>
      <xdr:row>14</xdr:row>
      <xdr:rowOff>63501</xdr:rowOff>
    </xdr:to>
    <xdr:sp macro="" textlink="">
      <xdr:nvSpPr>
        <xdr:cNvPr id="2" name="テキスト ボックス 1"/>
        <xdr:cNvSpPr txBox="1"/>
      </xdr:nvSpPr>
      <xdr:spPr>
        <a:xfrm>
          <a:off x="8178800" y="3492501"/>
          <a:ext cx="3530600" cy="180340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400" b="1">
              <a:solidFill>
                <a:schemeClr val="dk1"/>
              </a:solidFill>
              <a:effectLst/>
              <a:latin typeface="游ゴシック" panose="020B0400000000000000" pitchFamily="50" charset="-128"/>
              <a:ea typeface="游ゴシック" panose="020B0400000000000000" pitchFamily="50" charset="-128"/>
              <a:cs typeface="+mn-cs"/>
            </a:rPr>
            <a:t>「その他の経費」の欄が不足する場合は，適宜，関連する支出をまとめるなどして，収まるように入力してください。</a:t>
          </a:r>
          <a:endParaRPr lang="ja-JP" altLang="ja-JP" sz="1400" b="1">
            <a:effectLst/>
            <a:latin typeface="游ゴシック" panose="020B0400000000000000" pitchFamily="50" charset="-128"/>
            <a:ea typeface="游ゴシック" panose="020B0400000000000000" pitchFamily="50" charset="-128"/>
          </a:endParaRPr>
        </a:p>
        <a:p>
          <a:r>
            <a:rPr kumimoji="1" lang="ja-JP" altLang="ja-JP" sz="1400" b="1">
              <a:solidFill>
                <a:schemeClr val="dk1"/>
              </a:solidFill>
              <a:effectLst/>
              <a:latin typeface="游ゴシック" panose="020B0400000000000000" pitchFamily="50" charset="-128"/>
              <a:ea typeface="游ゴシック" panose="020B0400000000000000" pitchFamily="50" charset="-128"/>
              <a:cs typeface="+mn-cs"/>
            </a:rPr>
            <a:t>（「光熱水費（ガス･電気･水道･灯油）」と一括りにする等）</a:t>
          </a:r>
          <a:endParaRPr lang="ja-JP" altLang="ja-JP" sz="1400" b="1">
            <a:effectLst/>
            <a:latin typeface="游ゴシック" panose="020B0400000000000000" pitchFamily="50" charset="-128"/>
            <a:ea typeface="游ゴシック" panose="020B0400000000000000"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572861</xdr:colOff>
      <xdr:row>32</xdr:row>
      <xdr:rowOff>81643</xdr:rowOff>
    </xdr:from>
    <xdr:to>
      <xdr:col>9</xdr:col>
      <xdr:colOff>381000</xdr:colOff>
      <xdr:row>32</xdr:row>
      <xdr:rowOff>85725</xdr:rowOff>
    </xdr:to>
    <xdr:sp macro="" textlink="">
      <xdr:nvSpPr>
        <xdr:cNvPr id="9" name="Line 8"/>
        <xdr:cNvSpPr>
          <a:spLocks noChangeShapeType="1"/>
        </xdr:cNvSpPr>
      </xdr:nvSpPr>
      <xdr:spPr bwMode="auto">
        <a:xfrm flipV="1">
          <a:off x="3675290" y="9865179"/>
          <a:ext cx="3754210" cy="408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28575</xdr:colOff>
      <xdr:row>45</xdr:row>
      <xdr:rowOff>85725</xdr:rowOff>
    </xdr:from>
    <xdr:to>
      <xdr:col>6</xdr:col>
      <xdr:colOff>0</xdr:colOff>
      <xdr:row>45</xdr:row>
      <xdr:rowOff>85725</xdr:rowOff>
    </xdr:to>
    <xdr:sp macro="" textlink="">
      <xdr:nvSpPr>
        <xdr:cNvPr id="10" name="Line 1"/>
        <xdr:cNvSpPr>
          <a:spLocks noChangeShapeType="1"/>
        </xdr:cNvSpPr>
      </xdr:nvSpPr>
      <xdr:spPr bwMode="auto">
        <a:xfrm>
          <a:off x="3705225" y="10029825"/>
          <a:ext cx="1057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533400</xdr:colOff>
      <xdr:row>38</xdr:row>
      <xdr:rowOff>0</xdr:rowOff>
    </xdr:from>
    <xdr:to>
      <xdr:col>9</xdr:col>
      <xdr:colOff>676275</xdr:colOff>
      <xdr:row>44</xdr:row>
      <xdr:rowOff>9525</xdr:rowOff>
    </xdr:to>
    <xdr:sp macro="" textlink="">
      <xdr:nvSpPr>
        <xdr:cNvPr id="11" name="Freeform 4"/>
        <xdr:cNvSpPr>
          <a:spLocks/>
        </xdr:cNvSpPr>
      </xdr:nvSpPr>
      <xdr:spPr bwMode="auto">
        <a:xfrm>
          <a:off x="2524125" y="8353425"/>
          <a:ext cx="5191125" cy="1400175"/>
        </a:xfrm>
        <a:custGeom>
          <a:avLst/>
          <a:gdLst>
            <a:gd name="T0" fmla="*/ 2147483647 w 5696"/>
            <a:gd name="T1" fmla="*/ 0 h 1672"/>
            <a:gd name="T2" fmla="*/ 2147483647 w 5696"/>
            <a:gd name="T3" fmla="*/ 1040720550 h 1672"/>
            <a:gd name="T4" fmla="*/ 0 w 5696"/>
            <a:gd name="T5" fmla="*/ 1040720550 h 1672"/>
            <a:gd name="T6" fmla="*/ 0 w 5696"/>
            <a:gd name="T7" fmla="*/ 1253663182 h 1672"/>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5696" h="1672">
              <a:moveTo>
                <a:pt x="5696" y="0"/>
              </a:moveTo>
              <a:lnTo>
                <a:pt x="5696" y="1388"/>
              </a:lnTo>
              <a:lnTo>
                <a:pt x="0" y="1388"/>
              </a:lnTo>
              <a:lnTo>
                <a:pt x="0" y="1672"/>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28575</xdr:colOff>
      <xdr:row>41</xdr:row>
      <xdr:rowOff>76200</xdr:rowOff>
    </xdr:from>
    <xdr:to>
      <xdr:col>7</xdr:col>
      <xdr:colOff>990600</xdr:colOff>
      <xdr:row>41</xdr:row>
      <xdr:rowOff>76200</xdr:rowOff>
    </xdr:to>
    <xdr:sp macro="" textlink="">
      <xdr:nvSpPr>
        <xdr:cNvPr id="14" name="Line 12"/>
        <xdr:cNvSpPr>
          <a:spLocks noChangeShapeType="1"/>
        </xdr:cNvSpPr>
      </xdr:nvSpPr>
      <xdr:spPr bwMode="auto">
        <a:xfrm flipV="1">
          <a:off x="3705225" y="9201150"/>
          <a:ext cx="26384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300718</xdr:colOff>
      <xdr:row>1</xdr:row>
      <xdr:rowOff>97971</xdr:rowOff>
    </xdr:from>
    <xdr:to>
      <xdr:col>16</xdr:col>
      <xdr:colOff>357868</xdr:colOff>
      <xdr:row>2</xdr:row>
      <xdr:rowOff>216354</xdr:rowOff>
    </xdr:to>
    <xdr:sp macro="" textlink="">
      <xdr:nvSpPr>
        <xdr:cNvPr id="15" name="Text Box 13"/>
        <xdr:cNvSpPr txBox="1">
          <a:spLocks noChangeArrowheads="1"/>
        </xdr:cNvSpPr>
      </xdr:nvSpPr>
      <xdr:spPr bwMode="auto">
        <a:xfrm>
          <a:off x="8709932" y="342900"/>
          <a:ext cx="3458936" cy="363311"/>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45720" tIns="27432" rIns="45720" bIns="0" anchor="t" upright="1"/>
        <a:lstStyle/>
        <a:p>
          <a:pPr algn="ctr" rtl="0">
            <a:defRPr sz="1000"/>
          </a:pPr>
          <a:r>
            <a:rPr lang="ja-JP" altLang="en-US" sz="2200" b="1" i="0" u="none" strike="noStrike" baseline="0">
              <a:solidFill>
                <a:srgbClr val="FF0000"/>
              </a:solidFill>
              <a:latin typeface="ＭＳ Ｐゴシック"/>
              <a:ea typeface="ＭＳ Ｐゴシック"/>
            </a:rPr>
            <a:t>全て自動入力されます。</a:t>
          </a:r>
        </a:p>
      </xdr:txBody>
    </xdr:sp>
    <xdr:clientData/>
  </xdr:twoCellAnchor>
  <xdr:twoCellAnchor>
    <xdr:from>
      <xdr:col>3</xdr:col>
      <xdr:colOff>489857</xdr:colOff>
      <xdr:row>10</xdr:row>
      <xdr:rowOff>231321</xdr:rowOff>
    </xdr:from>
    <xdr:to>
      <xdr:col>10</xdr:col>
      <xdr:colOff>9525</xdr:colOff>
      <xdr:row>30</xdr:row>
      <xdr:rowOff>167368</xdr:rowOff>
    </xdr:to>
    <xdr:cxnSp macro="">
      <xdr:nvCxnSpPr>
        <xdr:cNvPr id="16" name="カギ線コネクタ 15"/>
        <xdr:cNvCxnSpPr/>
      </xdr:nvCxnSpPr>
      <xdr:spPr>
        <a:xfrm rot="5400000">
          <a:off x="1737632" y="3433082"/>
          <a:ext cx="6753225" cy="5248275"/>
        </a:xfrm>
        <a:prstGeom prst="bentConnector3">
          <a:avLst>
            <a:gd name="adj1" fmla="val 96685"/>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322491</xdr:colOff>
      <xdr:row>36</xdr:row>
      <xdr:rowOff>62593</xdr:rowOff>
    </xdr:from>
    <xdr:to>
      <xdr:col>7</xdr:col>
      <xdr:colOff>1074965</xdr:colOff>
      <xdr:row>36</xdr:row>
      <xdr:rowOff>68036</xdr:rowOff>
    </xdr:to>
    <xdr:sp macro="" textlink="">
      <xdr:nvSpPr>
        <xdr:cNvPr id="17" name="Line 8"/>
        <xdr:cNvSpPr>
          <a:spLocks noChangeShapeType="1"/>
        </xdr:cNvSpPr>
      </xdr:nvSpPr>
      <xdr:spPr bwMode="auto">
        <a:xfrm>
          <a:off x="3424920" y="10771414"/>
          <a:ext cx="3011259" cy="544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7.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76"/>
  <sheetViews>
    <sheetView showGridLines="0" tabSelected="1" zoomScale="98" zoomScaleNormal="98" zoomScaleSheetLayoutView="90" workbookViewId="0">
      <selection activeCell="C7" sqref="C7"/>
    </sheetView>
  </sheetViews>
  <sheetFormatPr defaultRowHeight="13.5"/>
  <cols>
    <col min="1" max="1" width="9.25" style="325" customWidth="1"/>
    <col min="2" max="2" width="9" style="325" customWidth="1"/>
    <col min="3" max="3" width="17.5" style="325" customWidth="1"/>
    <col min="4" max="4" width="8.625" style="325" customWidth="1"/>
    <col min="5" max="5" width="9" style="325" customWidth="1"/>
    <col min="6" max="6" width="26.75" style="325" customWidth="1"/>
    <col min="7" max="7" width="3" style="325" customWidth="1"/>
    <col min="8" max="8" width="3.25" style="325" customWidth="1"/>
    <col min="9" max="9" width="9.5" style="325" customWidth="1"/>
    <col min="10" max="10" width="26" style="325" customWidth="1"/>
    <col min="11" max="11" width="2.125" style="325" customWidth="1"/>
    <col min="12" max="12" width="3.25" style="325" customWidth="1"/>
    <col min="13" max="13" width="18.75" style="325" customWidth="1"/>
    <col min="14" max="14" width="14.375" style="325" customWidth="1"/>
    <col min="15" max="16384" width="9" style="325"/>
  </cols>
  <sheetData>
    <row r="1" spans="1:16" ht="33.75" customHeight="1">
      <c r="A1" s="440" t="s">
        <v>436</v>
      </c>
      <c r="B1" s="440"/>
      <c r="C1" s="440"/>
      <c r="D1" s="440"/>
      <c r="E1" s="440"/>
      <c r="F1" s="440"/>
      <c r="G1" s="440"/>
      <c r="H1" s="440"/>
      <c r="I1" s="440"/>
      <c r="J1" s="440"/>
    </row>
    <row r="2" spans="1:16">
      <c r="A2" s="326"/>
    </row>
    <row r="3" spans="1:16" ht="14.25">
      <c r="A3" s="327" t="s">
        <v>378</v>
      </c>
      <c r="B3" s="328"/>
      <c r="C3" s="328"/>
      <c r="D3" s="328"/>
      <c r="E3" s="328"/>
      <c r="F3" s="328"/>
      <c r="G3" s="328"/>
      <c r="H3" s="328"/>
      <c r="I3" s="328"/>
      <c r="J3" s="328"/>
      <c r="K3" s="328"/>
    </row>
    <row r="4" spans="1:16" ht="14.25">
      <c r="A4" s="328"/>
      <c r="B4" s="328"/>
      <c r="C4" s="328"/>
      <c r="D4" s="328"/>
      <c r="E4" s="328"/>
      <c r="F4" s="328"/>
      <c r="G4" s="328"/>
      <c r="H4" s="328"/>
      <c r="I4" s="328"/>
      <c r="J4" s="328"/>
      <c r="K4" s="328"/>
    </row>
    <row r="5" spans="1:16" ht="14.25">
      <c r="A5" s="329" t="s">
        <v>379</v>
      </c>
      <c r="B5" s="328" t="s">
        <v>380</v>
      </c>
      <c r="C5" s="328"/>
      <c r="D5" s="328"/>
      <c r="E5" s="328"/>
      <c r="F5" s="328"/>
      <c r="G5" s="328"/>
      <c r="H5" s="328"/>
      <c r="I5" s="328"/>
      <c r="J5" s="328"/>
      <c r="K5" s="328"/>
    </row>
    <row r="6" spans="1:16" ht="15" thickBot="1">
      <c r="A6" s="329"/>
      <c r="B6" s="328"/>
      <c r="C6" s="328"/>
      <c r="D6" s="328"/>
      <c r="E6" s="328"/>
      <c r="F6" s="328"/>
      <c r="G6" s="328"/>
      <c r="H6" s="328"/>
      <c r="I6" s="328"/>
      <c r="J6" s="328"/>
      <c r="K6" s="328"/>
    </row>
    <row r="7" spans="1:16" ht="30" customHeight="1" thickTop="1" thickBot="1">
      <c r="A7" s="329"/>
      <c r="B7" s="328"/>
      <c r="C7" s="330"/>
      <c r="D7" s="328"/>
      <c r="E7" s="328"/>
      <c r="F7" s="328"/>
      <c r="G7" s="328"/>
      <c r="H7" s="328"/>
      <c r="I7" s="328"/>
      <c r="J7" s="328"/>
      <c r="K7" s="328"/>
    </row>
    <row r="8" spans="1:16" ht="15" thickTop="1">
      <c r="A8" s="329"/>
      <c r="B8" s="328"/>
      <c r="C8" s="328"/>
      <c r="D8" s="328"/>
      <c r="E8" s="328"/>
      <c r="F8" s="328"/>
      <c r="G8" s="328"/>
      <c r="H8" s="328"/>
      <c r="I8" s="328"/>
      <c r="J8" s="328"/>
      <c r="K8" s="328"/>
    </row>
    <row r="9" spans="1:16" ht="14.25" customHeight="1">
      <c r="A9" s="329" t="s">
        <v>381</v>
      </c>
      <c r="B9" s="331" t="s">
        <v>382</v>
      </c>
      <c r="C9" s="328"/>
      <c r="D9" s="328"/>
      <c r="E9" s="328"/>
      <c r="F9" s="328"/>
      <c r="G9" s="328"/>
      <c r="H9" s="328"/>
      <c r="I9" s="328"/>
      <c r="J9" s="328"/>
      <c r="K9" s="328"/>
    </row>
    <row r="10" spans="1:16" ht="15" thickBot="1">
      <c r="A10" s="329"/>
      <c r="B10" s="328"/>
      <c r="C10" s="328"/>
      <c r="D10" s="328"/>
      <c r="E10" s="328"/>
      <c r="F10" s="328"/>
      <c r="G10" s="328"/>
      <c r="H10" s="328"/>
      <c r="I10" s="328"/>
      <c r="J10" s="328"/>
      <c r="K10" s="328"/>
    </row>
    <row r="11" spans="1:16" ht="30" customHeight="1" thickTop="1" thickBot="1">
      <c r="A11" s="329"/>
      <c r="B11" s="328"/>
      <c r="C11" s="332" t="s">
        <v>762</v>
      </c>
      <c r="D11" s="328"/>
      <c r="E11" s="328"/>
      <c r="F11" s="328"/>
      <c r="G11" s="328"/>
      <c r="H11" s="328"/>
      <c r="I11" s="328"/>
      <c r="J11" s="328"/>
      <c r="K11" s="328"/>
      <c r="L11" s="333"/>
    </row>
    <row r="12" spans="1:16" ht="15" thickTop="1">
      <c r="A12" s="329"/>
      <c r="B12" s="328"/>
      <c r="C12" s="328"/>
      <c r="D12" s="328"/>
      <c r="E12" s="328"/>
      <c r="F12" s="328"/>
      <c r="G12" s="328"/>
      <c r="H12" s="328"/>
      <c r="I12" s="328"/>
      <c r="J12" s="328"/>
      <c r="K12" s="328"/>
      <c r="L12" s="333"/>
    </row>
    <row r="13" spans="1:16" ht="36.75" customHeight="1">
      <c r="A13" s="329"/>
      <c r="B13" s="441" t="s">
        <v>383</v>
      </c>
      <c r="C13" s="441"/>
      <c r="D13" s="441"/>
      <c r="E13" s="441"/>
      <c r="F13" s="441"/>
      <c r="G13" s="441"/>
      <c r="H13" s="441"/>
      <c r="I13" s="441"/>
      <c r="J13" s="441"/>
      <c r="K13" s="441"/>
      <c r="L13" s="441"/>
      <c r="M13" s="441"/>
      <c r="N13" s="334"/>
      <c r="O13" s="334"/>
      <c r="P13" s="334"/>
    </row>
    <row r="14" spans="1:16" ht="36.75" customHeight="1">
      <c r="A14" s="329"/>
      <c r="B14" s="441"/>
      <c r="C14" s="441"/>
      <c r="D14" s="441"/>
      <c r="E14" s="441"/>
      <c r="F14" s="441"/>
      <c r="G14" s="441"/>
      <c r="H14" s="441"/>
      <c r="I14" s="441"/>
      <c r="J14" s="441"/>
      <c r="K14" s="441"/>
      <c r="L14" s="441"/>
      <c r="M14" s="441"/>
      <c r="N14" s="334"/>
      <c r="O14" s="334"/>
      <c r="P14" s="334"/>
    </row>
    <row r="15" spans="1:16" ht="14.25">
      <c r="A15" s="329"/>
      <c r="B15" s="328"/>
      <c r="C15" s="328"/>
      <c r="D15" s="328"/>
      <c r="E15" s="328"/>
      <c r="F15" s="328"/>
      <c r="G15" s="328"/>
      <c r="H15" s="328"/>
      <c r="I15" s="328"/>
      <c r="J15" s="328"/>
      <c r="K15" s="328"/>
      <c r="L15" s="333"/>
    </row>
    <row r="16" spans="1:16" ht="20.25" customHeight="1">
      <c r="A16" s="335" t="s">
        <v>384</v>
      </c>
      <c r="B16" s="431" t="s">
        <v>642</v>
      </c>
      <c r="C16" s="431"/>
      <c r="D16" s="431"/>
      <c r="E16" s="431"/>
      <c r="F16" s="431"/>
      <c r="G16" s="431"/>
      <c r="H16" s="431"/>
      <c r="I16" s="431"/>
      <c r="J16" s="431"/>
      <c r="K16" s="431"/>
      <c r="L16" s="431"/>
      <c r="M16" s="431"/>
      <c r="N16" s="334"/>
      <c r="O16" s="334"/>
    </row>
    <row r="17" spans="1:17" ht="20.25" customHeight="1">
      <c r="A17" s="335"/>
      <c r="B17" s="386" t="s">
        <v>639</v>
      </c>
      <c r="C17" s="408"/>
      <c r="D17" s="408"/>
      <c r="E17" s="408"/>
      <c r="F17" s="408"/>
      <c r="G17" s="408"/>
      <c r="H17" s="408"/>
      <c r="I17" s="408"/>
      <c r="J17" s="408"/>
      <c r="K17" s="408"/>
      <c r="L17" s="408"/>
      <c r="M17" s="408"/>
      <c r="N17" s="334"/>
      <c r="O17" s="334"/>
    </row>
    <row r="18" spans="1:17" ht="20.25" customHeight="1">
      <c r="A18" s="335"/>
      <c r="B18" s="386"/>
      <c r="C18" s="408"/>
      <c r="D18" s="408"/>
      <c r="E18" s="408"/>
      <c r="F18" s="408"/>
      <c r="G18" s="408"/>
      <c r="H18" s="408"/>
      <c r="I18" s="408"/>
      <c r="J18" s="408"/>
      <c r="K18" s="408"/>
      <c r="L18" s="408"/>
      <c r="M18" s="408"/>
      <c r="N18" s="334"/>
      <c r="O18" s="334"/>
    </row>
    <row r="19" spans="1:17" ht="20.25" customHeight="1">
      <c r="A19" s="335"/>
      <c r="B19" s="408"/>
      <c r="C19" s="408"/>
      <c r="D19" s="408"/>
      <c r="E19" s="408"/>
      <c r="F19" s="408"/>
      <c r="G19" s="408"/>
      <c r="H19" s="408"/>
      <c r="I19" s="408"/>
      <c r="J19" s="408"/>
      <c r="K19" s="408"/>
      <c r="L19" s="408"/>
      <c r="M19" s="408"/>
      <c r="N19" s="334"/>
      <c r="O19" s="334"/>
    </row>
    <row r="20" spans="1:17" ht="20.25" customHeight="1">
      <c r="A20" s="335"/>
      <c r="B20" s="408"/>
      <c r="C20" s="408"/>
      <c r="D20" s="408"/>
      <c r="E20" s="408"/>
      <c r="F20" s="408"/>
      <c r="G20" s="408"/>
      <c r="H20" s="408"/>
      <c r="I20" s="408"/>
      <c r="J20" s="408"/>
      <c r="K20" s="408"/>
      <c r="L20" s="408"/>
      <c r="M20" s="408"/>
      <c r="N20" s="334"/>
      <c r="O20" s="334"/>
    </row>
    <row r="21" spans="1:17" ht="20.25" customHeight="1">
      <c r="A21" s="329"/>
      <c r="B21" s="328"/>
      <c r="C21" s="328"/>
      <c r="D21" s="328"/>
      <c r="E21" s="328"/>
      <c r="F21" s="328"/>
      <c r="G21" s="328"/>
      <c r="H21" s="328"/>
      <c r="I21" s="328"/>
      <c r="J21" s="328"/>
      <c r="K21" s="328"/>
      <c r="L21" s="333"/>
    </row>
    <row r="22" spans="1:17" ht="22.5" customHeight="1">
      <c r="A22" s="329"/>
      <c r="B22" s="431" t="s">
        <v>925</v>
      </c>
      <c r="C22" s="431"/>
      <c r="D22" s="431"/>
      <c r="E22" s="431"/>
      <c r="F22" s="431"/>
      <c r="G22" s="431"/>
      <c r="H22" s="431"/>
      <c r="I22" s="431"/>
      <c r="J22" s="431"/>
      <c r="K22" s="431"/>
      <c r="L22" s="431"/>
      <c r="M22" s="431"/>
    </row>
    <row r="23" spans="1:17" ht="22.5" customHeight="1">
      <c r="A23" s="329"/>
      <c r="B23" s="431"/>
      <c r="C23" s="431"/>
      <c r="D23" s="431"/>
      <c r="E23" s="431"/>
      <c r="F23" s="431"/>
      <c r="G23" s="431"/>
      <c r="H23" s="431"/>
      <c r="I23" s="431"/>
      <c r="J23" s="431"/>
      <c r="K23" s="431"/>
      <c r="L23" s="431"/>
      <c r="M23" s="431"/>
    </row>
    <row r="24" spans="1:17" ht="20.25" customHeight="1">
      <c r="A24" s="329"/>
      <c r="B24" s="328"/>
      <c r="C24" s="328"/>
      <c r="D24" s="328"/>
      <c r="E24" s="328"/>
      <c r="F24" s="328"/>
      <c r="G24" s="328"/>
      <c r="H24" s="328"/>
      <c r="I24" s="328"/>
      <c r="J24" s="328"/>
      <c r="K24" s="328"/>
      <c r="L24" s="333"/>
    </row>
    <row r="25" spans="1:17" ht="33" customHeight="1">
      <c r="A25" s="335" t="s">
        <v>385</v>
      </c>
      <c r="B25" s="445" t="s">
        <v>640</v>
      </c>
      <c r="C25" s="445"/>
      <c r="D25" s="445"/>
      <c r="E25" s="445"/>
      <c r="F25" s="445"/>
      <c r="G25" s="445"/>
      <c r="H25" s="445"/>
      <c r="I25" s="445"/>
      <c r="J25" s="445"/>
      <c r="K25" s="445"/>
      <c r="L25" s="445"/>
      <c r="M25" s="445"/>
    </row>
    <row r="26" spans="1:17" ht="54" customHeight="1">
      <c r="A26" s="329"/>
      <c r="B26" s="442" t="s">
        <v>641</v>
      </c>
      <c r="C26" s="443"/>
      <c r="D26" s="443"/>
      <c r="E26" s="443"/>
      <c r="F26" s="443"/>
      <c r="G26" s="443"/>
      <c r="H26" s="443"/>
      <c r="I26" s="443"/>
      <c r="J26" s="443"/>
      <c r="K26" s="443"/>
      <c r="L26" s="443"/>
      <c r="M26" s="443"/>
    </row>
    <row r="27" spans="1:17">
      <c r="A27" s="336"/>
      <c r="B27" s="337"/>
      <c r="C27" s="337"/>
      <c r="D27" s="337"/>
      <c r="E27" s="337"/>
      <c r="F27" s="337"/>
      <c r="G27" s="337"/>
      <c r="H27" s="337"/>
      <c r="I27" s="337"/>
      <c r="J27" s="337"/>
    </row>
    <row r="28" spans="1:17" s="411" customFormat="1">
      <c r="A28" s="444" t="s">
        <v>386</v>
      </c>
      <c r="B28" s="444"/>
      <c r="C28" s="444"/>
      <c r="D28" s="444"/>
      <c r="E28" s="444"/>
      <c r="F28" s="409"/>
      <c r="G28" s="409"/>
      <c r="H28" s="409"/>
      <c r="I28" s="444" t="s">
        <v>387</v>
      </c>
      <c r="J28" s="444"/>
      <c r="K28" s="444"/>
      <c r="L28" s="444"/>
      <c r="M28" s="444"/>
      <c r="N28" s="409"/>
      <c r="O28" s="409"/>
      <c r="P28" s="409"/>
      <c r="Q28" s="410"/>
    </row>
    <row r="29" spans="1:17" s="411" customFormat="1">
      <c r="A29" s="412">
        <v>11105</v>
      </c>
      <c r="B29" s="436" t="s">
        <v>388</v>
      </c>
      <c r="C29" s="436"/>
      <c r="D29" s="436"/>
      <c r="E29" s="436"/>
      <c r="F29" s="409"/>
      <c r="G29" s="409"/>
      <c r="H29" s="409"/>
      <c r="I29" s="412">
        <v>11117</v>
      </c>
      <c r="J29" s="437" t="s">
        <v>665</v>
      </c>
      <c r="K29" s="438"/>
      <c r="L29" s="438"/>
      <c r="M29" s="439"/>
      <c r="N29" s="409"/>
      <c r="O29" s="409"/>
      <c r="P29" s="409"/>
      <c r="Q29" s="410"/>
    </row>
    <row r="30" spans="1:17" s="411" customFormat="1">
      <c r="A30" s="412">
        <v>11106</v>
      </c>
      <c r="B30" s="436" t="s">
        <v>389</v>
      </c>
      <c r="C30" s="436"/>
      <c r="D30" s="436"/>
      <c r="E30" s="436"/>
      <c r="F30" s="409"/>
      <c r="G30" s="409"/>
      <c r="H30" s="409"/>
      <c r="I30" s="412">
        <v>11122</v>
      </c>
      <c r="J30" s="437" t="s">
        <v>666</v>
      </c>
      <c r="K30" s="438"/>
      <c r="L30" s="438"/>
      <c r="M30" s="439"/>
      <c r="N30" s="409"/>
      <c r="O30" s="409"/>
      <c r="P30" s="409"/>
      <c r="Q30" s="410"/>
    </row>
    <row r="31" spans="1:17" s="411" customFormat="1">
      <c r="A31" s="412">
        <v>11108</v>
      </c>
      <c r="B31" s="436" t="s">
        <v>390</v>
      </c>
      <c r="C31" s="436"/>
      <c r="D31" s="436"/>
      <c r="E31" s="436"/>
      <c r="F31" s="409"/>
      <c r="G31" s="409"/>
      <c r="H31" s="409"/>
      <c r="I31" s="412">
        <v>11135</v>
      </c>
      <c r="J31" s="437" t="s">
        <v>667</v>
      </c>
      <c r="K31" s="438"/>
      <c r="L31" s="438"/>
      <c r="M31" s="439"/>
      <c r="N31" s="409"/>
      <c r="O31" s="409"/>
      <c r="P31" s="409"/>
      <c r="Q31" s="410"/>
    </row>
    <row r="32" spans="1:17" s="411" customFormat="1">
      <c r="A32" s="412">
        <v>11109</v>
      </c>
      <c r="B32" s="436" t="s">
        <v>391</v>
      </c>
      <c r="C32" s="436"/>
      <c r="D32" s="436"/>
      <c r="E32" s="436"/>
      <c r="F32" s="409"/>
      <c r="G32" s="409"/>
      <c r="H32" s="409"/>
      <c r="I32" s="412">
        <v>11136</v>
      </c>
      <c r="J32" s="437" t="s">
        <v>668</v>
      </c>
      <c r="K32" s="438"/>
      <c r="L32" s="438"/>
      <c r="M32" s="439"/>
      <c r="N32" s="409"/>
      <c r="O32" s="409"/>
      <c r="P32" s="409"/>
      <c r="Q32" s="410"/>
    </row>
    <row r="33" spans="1:17" s="411" customFormat="1">
      <c r="A33" s="412">
        <v>11110</v>
      </c>
      <c r="B33" s="436" t="s">
        <v>392</v>
      </c>
      <c r="C33" s="436"/>
      <c r="D33" s="436"/>
      <c r="E33" s="436"/>
      <c r="F33" s="409"/>
      <c r="G33" s="409"/>
      <c r="H33" s="409"/>
      <c r="I33" s="412">
        <v>11209</v>
      </c>
      <c r="J33" s="437" t="s">
        <v>669</v>
      </c>
      <c r="K33" s="438"/>
      <c r="L33" s="438"/>
      <c r="M33" s="439"/>
      <c r="N33" s="409"/>
      <c r="O33" s="409"/>
      <c r="P33" s="409"/>
      <c r="Q33" s="410"/>
    </row>
    <row r="34" spans="1:17" s="411" customFormat="1">
      <c r="A34" s="412">
        <v>11111</v>
      </c>
      <c r="B34" s="436" t="s">
        <v>393</v>
      </c>
      <c r="C34" s="436"/>
      <c r="D34" s="436"/>
      <c r="E34" s="436"/>
      <c r="F34" s="409"/>
      <c r="G34" s="409"/>
      <c r="H34" s="409"/>
      <c r="I34" s="412">
        <v>11222</v>
      </c>
      <c r="J34" s="437" t="s">
        <v>670</v>
      </c>
      <c r="K34" s="438"/>
      <c r="L34" s="438"/>
      <c r="M34" s="439"/>
      <c r="N34" s="409"/>
      <c r="O34" s="409"/>
      <c r="P34" s="409"/>
      <c r="Q34" s="410"/>
    </row>
    <row r="35" spans="1:17" s="411" customFormat="1">
      <c r="A35" s="412">
        <v>11118</v>
      </c>
      <c r="B35" s="436" t="s">
        <v>394</v>
      </c>
      <c r="C35" s="436"/>
      <c r="D35" s="436"/>
      <c r="E35" s="436"/>
      <c r="F35" s="409"/>
      <c r="G35" s="409"/>
      <c r="H35" s="409"/>
      <c r="I35" s="412">
        <v>11224</v>
      </c>
      <c r="J35" s="437" t="s">
        <v>671</v>
      </c>
      <c r="K35" s="438"/>
      <c r="L35" s="438"/>
      <c r="M35" s="439"/>
      <c r="N35" s="409"/>
      <c r="O35" s="409"/>
      <c r="P35" s="409"/>
      <c r="Q35" s="410"/>
    </row>
    <row r="36" spans="1:17" s="411" customFormat="1">
      <c r="A36" s="412">
        <v>11119</v>
      </c>
      <c r="B36" s="436" t="s">
        <v>395</v>
      </c>
      <c r="C36" s="436"/>
      <c r="D36" s="436"/>
      <c r="E36" s="436"/>
      <c r="F36" s="409"/>
      <c r="G36" s="409"/>
      <c r="H36" s="409"/>
      <c r="I36" s="412">
        <v>11225</v>
      </c>
      <c r="J36" s="437" t="s">
        <v>672</v>
      </c>
      <c r="K36" s="438"/>
      <c r="L36" s="438"/>
      <c r="M36" s="439"/>
      <c r="N36" s="409"/>
      <c r="O36" s="409"/>
      <c r="P36" s="409"/>
      <c r="Q36" s="410"/>
    </row>
    <row r="37" spans="1:17" s="411" customFormat="1">
      <c r="A37" s="412">
        <v>11129</v>
      </c>
      <c r="B37" s="436" t="s">
        <v>397</v>
      </c>
      <c r="C37" s="436"/>
      <c r="D37" s="436"/>
      <c r="E37" s="436"/>
      <c r="F37" s="409"/>
      <c r="G37" s="409"/>
      <c r="H37" s="409"/>
      <c r="I37" s="412">
        <v>11226</v>
      </c>
      <c r="J37" s="437" t="s">
        <v>673</v>
      </c>
      <c r="K37" s="438"/>
      <c r="L37" s="438"/>
      <c r="M37" s="439"/>
      <c r="N37" s="409"/>
      <c r="O37" s="409"/>
      <c r="P37" s="409"/>
      <c r="Q37" s="410"/>
    </row>
    <row r="38" spans="1:17" s="411" customFormat="1">
      <c r="A38" s="413">
        <v>11133</v>
      </c>
      <c r="B38" s="436" t="s">
        <v>643</v>
      </c>
      <c r="C38" s="436"/>
      <c r="D38" s="436"/>
      <c r="E38" s="436"/>
      <c r="F38" s="409"/>
      <c r="G38" s="409"/>
      <c r="H38" s="409"/>
      <c r="I38" s="413">
        <v>11301</v>
      </c>
      <c r="J38" s="437" t="s">
        <v>674</v>
      </c>
      <c r="K38" s="438"/>
      <c r="L38" s="438"/>
      <c r="M38" s="439"/>
      <c r="N38" s="409"/>
      <c r="O38" s="409"/>
      <c r="P38" s="409"/>
      <c r="Q38" s="410"/>
    </row>
    <row r="39" spans="1:17" s="411" customFormat="1">
      <c r="A39" s="413">
        <v>11134</v>
      </c>
      <c r="B39" s="436" t="s">
        <v>400</v>
      </c>
      <c r="C39" s="436"/>
      <c r="D39" s="436"/>
      <c r="E39" s="436"/>
      <c r="F39" s="409"/>
      <c r="G39" s="409"/>
      <c r="H39" s="409"/>
      <c r="I39" s="413">
        <v>11311</v>
      </c>
      <c r="J39" s="437" t="s">
        <v>675</v>
      </c>
      <c r="K39" s="438"/>
      <c r="L39" s="438"/>
      <c r="M39" s="439"/>
      <c r="N39" s="409"/>
      <c r="O39" s="409"/>
      <c r="P39" s="409"/>
      <c r="Q39" s="410"/>
    </row>
    <row r="40" spans="1:17" s="411" customFormat="1">
      <c r="A40" s="413">
        <v>11201</v>
      </c>
      <c r="B40" s="436" t="s">
        <v>401</v>
      </c>
      <c r="C40" s="436"/>
      <c r="D40" s="436"/>
      <c r="E40" s="436"/>
      <c r="F40" s="409"/>
      <c r="G40" s="409"/>
      <c r="H40" s="409"/>
      <c r="I40" s="413">
        <v>11316</v>
      </c>
      <c r="J40" s="437" t="s">
        <v>676</v>
      </c>
      <c r="K40" s="438"/>
      <c r="L40" s="438"/>
      <c r="M40" s="439"/>
      <c r="N40" s="409"/>
      <c r="O40" s="409"/>
      <c r="P40" s="409"/>
      <c r="Q40" s="410"/>
    </row>
    <row r="41" spans="1:17" s="411" customFormat="1">
      <c r="A41" s="412">
        <v>11205</v>
      </c>
      <c r="B41" s="436" t="s">
        <v>644</v>
      </c>
      <c r="C41" s="436"/>
      <c r="D41" s="436"/>
      <c r="E41" s="436"/>
      <c r="F41" s="409"/>
      <c r="G41" s="409"/>
      <c r="H41" s="409"/>
      <c r="I41" s="412">
        <v>11317</v>
      </c>
      <c r="J41" s="437" t="s">
        <v>677</v>
      </c>
      <c r="K41" s="438"/>
      <c r="L41" s="438"/>
      <c r="M41" s="439"/>
      <c r="N41" s="409"/>
      <c r="O41" s="409"/>
      <c r="P41" s="409"/>
      <c r="Q41" s="410"/>
    </row>
    <row r="42" spans="1:17" s="411" customFormat="1">
      <c r="A42" s="412">
        <v>11207</v>
      </c>
      <c r="B42" s="436" t="s">
        <v>403</v>
      </c>
      <c r="C42" s="436"/>
      <c r="D42" s="436"/>
      <c r="E42" s="436"/>
      <c r="F42" s="409"/>
      <c r="G42" s="409"/>
      <c r="H42" s="409"/>
      <c r="I42" s="412">
        <v>11318</v>
      </c>
      <c r="J42" s="437" t="s">
        <v>678</v>
      </c>
      <c r="K42" s="438"/>
      <c r="L42" s="438"/>
      <c r="M42" s="439"/>
      <c r="N42" s="409"/>
      <c r="O42" s="409"/>
      <c r="P42" s="409"/>
      <c r="Q42" s="410"/>
    </row>
    <row r="43" spans="1:17" s="411" customFormat="1">
      <c r="A43" s="412">
        <v>11208</v>
      </c>
      <c r="B43" s="436" t="s">
        <v>645</v>
      </c>
      <c r="C43" s="436"/>
      <c r="D43" s="436"/>
      <c r="E43" s="436"/>
      <c r="F43" s="409"/>
      <c r="G43" s="409"/>
      <c r="H43" s="409"/>
      <c r="I43" s="412">
        <v>11319</v>
      </c>
      <c r="J43" s="437" t="s">
        <v>679</v>
      </c>
      <c r="K43" s="438"/>
      <c r="L43" s="438"/>
      <c r="M43" s="439"/>
      <c r="N43" s="409"/>
      <c r="O43" s="409"/>
      <c r="P43" s="409"/>
      <c r="Q43" s="410"/>
    </row>
    <row r="44" spans="1:17" s="411" customFormat="1">
      <c r="A44" s="412">
        <v>11210</v>
      </c>
      <c r="B44" s="436" t="s">
        <v>646</v>
      </c>
      <c r="C44" s="436"/>
      <c r="D44" s="436"/>
      <c r="E44" s="436"/>
      <c r="F44" s="409"/>
      <c r="G44" s="409"/>
      <c r="H44" s="409"/>
      <c r="I44" s="412">
        <v>11406</v>
      </c>
      <c r="J44" s="437" t="s">
        <v>680</v>
      </c>
      <c r="K44" s="438"/>
      <c r="L44" s="438"/>
      <c r="M44" s="439"/>
      <c r="N44" s="409"/>
      <c r="O44" s="409"/>
      <c r="P44" s="409"/>
      <c r="Q44" s="410"/>
    </row>
    <row r="45" spans="1:17" s="411" customFormat="1">
      <c r="A45" s="414">
        <v>11212</v>
      </c>
      <c r="B45" s="432" t="s">
        <v>406</v>
      </c>
      <c r="C45" s="432"/>
      <c r="D45" s="432"/>
      <c r="E45" s="432"/>
      <c r="F45" s="409"/>
      <c r="G45" s="409"/>
      <c r="H45" s="409"/>
      <c r="I45" s="412">
        <v>11408</v>
      </c>
      <c r="J45" s="437" t="s">
        <v>681</v>
      </c>
      <c r="K45" s="438"/>
      <c r="L45" s="438"/>
      <c r="M45" s="439"/>
      <c r="N45" s="409"/>
      <c r="O45" s="409"/>
      <c r="P45" s="409"/>
      <c r="Q45" s="410"/>
    </row>
    <row r="46" spans="1:17" s="411" customFormat="1">
      <c r="A46" s="414">
        <v>11216</v>
      </c>
      <c r="B46" s="432" t="s">
        <v>647</v>
      </c>
      <c r="C46" s="432"/>
      <c r="D46" s="432"/>
      <c r="E46" s="432"/>
      <c r="F46" s="409"/>
      <c r="G46" s="409"/>
      <c r="H46" s="409"/>
      <c r="I46" s="412">
        <v>11412</v>
      </c>
      <c r="J46" s="437" t="s">
        <v>682</v>
      </c>
      <c r="K46" s="438"/>
      <c r="L46" s="438"/>
      <c r="M46" s="439"/>
      <c r="N46" s="409"/>
      <c r="O46" s="409"/>
      <c r="P46" s="409"/>
      <c r="Q46" s="410"/>
    </row>
    <row r="47" spans="1:17" s="411" customFormat="1">
      <c r="A47" s="414">
        <v>11218</v>
      </c>
      <c r="B47" s="432" t="s">
        <v>648</v>
      </c>
      <c r="C47" s="432"/>
      <c r="D47" s="432"/>
      <c r="E47" s="432"/>
      <c r="F47" s="409"/>
      <c r="G47" s="409"/>
      <c r="H47" s="409"/>
      <c r="I47" s="412">
        <v>11424</v>
      </c>
      <c r="J47" s="437" t="s">
        <v>683</v>
      </c>
      <c r="K47" s="438"/>
      <c r="L47" s="438"/>
      <c r="M47" s="439"/>
      <c r="N47" s="409"/>
      <c r="O47" s="409"/>
      <c r="P47" s="409"/>
      <c r="Q47" s="410"/>
    </row>
    <row r="48" spans="1:17" s="411" customFormat="1">
      <c r="A48" s="414">
        <v>11221</v>
      </c>
      <c r="B48" s="432" t="s">
        <v>649</v>
      </c>
      <c r="C48" s="432"/>
      <c r="D48" s="432"/>
      <c r="E48" s="432"/>
      <c r="F48" s="409"/>
      <c r="G48" s="409"/>
      <c r="H48" s="409"/>
      <c r="I48" s="412">
        <v>11425</v>
      </c>
      <c r="J48" s="437" t="s">
        <v>684</v>
      </c>
      <c r="K48" s="438"/>
      <c r="L48" s="438"/>
      <c r="M48" s="439"/>
      <c r="N48" s="409"/>
      <c r="O48" s="409"/>
      <c r="P48" s="409"/>
      <c r="Q48" s="410"/>
    </row>
    <row r="49" spans="1:17" s="411" customFormat="1">
      <c r="A49" s="414">
        <v>11223</v>
      </c>
      <c r="B49" s="432" t="s">
        <v>411</v>
      </c>
      <c r="C49" s="432"/>
      <c r="D49" s="432"/>
      <c r="E49" s="432"/>
      <c r="F49" s="409"/>
      <c r="G49" s="409"/>
      <c r="H49" s="409"/>
      <c r="I49" s="412">
        <v>11526</v>
      </c>
      <c r="J49" s="437" t="s">
        <v>685</v>
      </c>
      <c r="K49" s="438"/>
      <c r="L49" s="438"/>
      <c r="M49" s="439"/>
      <c r="N49" s="409"/>
      <c r="O49" s="409"/>
      <c r="P49" s="409"/>
      <c r="Q49" s="410"/>
    </row>
    <row r="50" spans="1:17" s="411" customFormat="1">
      <c r="A50" s="414">
        <v>11306</v>
      </c>
      <c r="B50" s="432" t="s">
        <v>650</v>
      </c>
      <c r="C50" s="432"/>
      <c r="D50" s="432"/>
      <c r="E50" s="432"/>
      <c r="F50" s="409"/>
      <c r="G50" s="409"/>
      <c r="H50" s="409"/>
      <c r="I50" s="412">
        <v>11527</v>
      </c>
      <c r="J50" s="437" t="s">
        <v>686</v>
      </c>
      <c r="K50" s="438"/>
      <c r="L50" s="438"/>
      <c r="M50" s="439"/>
      <c r="N50" s="409"/>
      <c r="O50" s="409"/>
      <c r="P50" s="409"/>
      <c r="Q50" s="410"/>
    </row>
    <row r="51" spans="1:17" s="411" customFormat="1">
      <c r="A51" s="414">
        <v>11309</v>
      </c>
      <c r="B51" s="432" t="s">
        <v>413</v>
      </c>
      <c r="C51" s="432"/>
      <c r="D51" s="432"/>
      <c r="E51" s="432"/>
      <c r="F51" s="409"/>
      <c r="G51" s="409"/>
      <c r="H51" s="409"/>
      <c r="I51" s="415"/>
      <c r="J51" s="409"/>
      <c r="K51" s="409"/>
      <c r="L51" s="409"/>
      <c r="M51" s="415"/>
      <c r="N51" s="409"/>
      <c r="O51" s="409"/>
      <c r="P51" s="409"/>
      <c r="Q51" s="410"/>
    </row>
    <row r="52" spans="1:17" s="411" customFormat="1">
      <c r="A52" s="414">
        <v>11313</v>
      </c>
      <c r="B52" s="432" t="s">
        <v>414</v>
      </c>
      <c r="C52" s="432"/>
      <c r="D52" s="432"/>
      <c r="E52" s="432"/>
      <c r="F52" s="409"/>
      <c r="G52" s="409"/>
      <c r="H52" s="409"/>
      <c r="I52" s="415"/>
      <c r="J52" s="409"/>
      <c r="K52" s="409"/>
      <c r="L52" s="409"/>
      <c r="M52" s="415"/>
      <c r="N52" s="409"/>
      <c r="O52" s="409"/>
      <c r="P52" s="409"/>
      <c r="Q52" s="410"/>
    </row>
    <row r="53" spans="1:17" s="411" customFormat="1">
      <c r="A53" s="414">
        <v>11401</v>
      </c>
      <c r="B53" s="432" t="s">
        <v>415</v>
      </c>
      <c r="C53" s="432"/>
      <c r="D53" s="432"/>
      <c r="E53" s="432"/>
      <c r="F53" s="409"/>
      <c r="G53" s="409"/>
      <c r="H53" s="409"/>
      <c r="I53" s="415"/>
      <c r="J53" s="409"/>
      <c r="K53" s="409"/>
      <c r="L53" s="409"/>
      <c r="M53" s="415"/>
      <c r="N53" s="409"/>
      <c r="O53" s="409"/>
      <c r="P53" s="409"/>
      <c r="Q53" s="410"/>
    </row>
    <row r="54" spans="1:17" s="411" customFormat="1">
      <c r="A54" s="414">
        <v>11403</v>
      </c>
      <c r="B54" s="432" t="s">
        <v>651</v>
      </c>
      <c r="C54" s="432"/>
      <c r="D54" s="432"/>
      <c r="E54" s="432"/>
      <c r="F54" s="409"/>
      <c r="G54" s="409"/>
      <c r="H54" s="409"/>
      <c r="I54" s="415"/>
      <c r="J54" s="409"/>
      <c r="K54" s="409"/>
      <c r="L54" s="409"/>
      <c r="M54" s="415"/>
      <c r="N54" s="409"/>
      <c r="O54" s="409"/>
      <c r="P54" s="409"/>
      <c r="Q54" s="410"/>
    </row>
    <row r="55" spans="1:17" s="411" customFormat="1">
      <c r="A55" s="414">
        <v>11404</v>
      </c>
      <c r="B55" s="432" t="s">
        <v>652</v>
      </c>
      <c r="C55" s="432"/>
      <c r="D55" s="432"/>
      <c r="E55" s="432"/>
      <c r="F55" s="409"/>
      <c r="G55" s="409"/>
      <c r="H55" s="409"/>
      <c r="I55" s="415"/>
      <c r="J55" s="409"/>
      <c r="K55" s="409"/>
      <c r="L55" s="409"/>
      <c r="M55" s="415"/>
      <c r="N55" s="409"/>
      <c r="O55" s="409"/>
      <c r="P55" s="409"/>
      <c r="Q55" s="410"/>
    </row>
    <row r="56" spans="1:17" s="411" customFormat="1">
      <c r="A56" s="414">
        <v>11405</v>
      </c>
      <c r="B56" s="432" t="s">
        <v>653</v>
      </c>
      <c r="C56" s="432"/>
      <c r="D56" s="432"/>
      <c r="E56" s="432"/>
      <c r="F56" s="409"/>
      <c r="G56" s="409"/>
      <c r="H56" s="409"/>
      <c r="I56" s="415"/>
      <c r="J56" s="409"/>
      <c r="K56" s="409"/>
      <c r="L56" s="409"/>
      <c r="M56" s="415"/>
      <c r="N56" s="409"/>
      <c r="O56" s="409"/>
      <c r="P56" s="409"/>
      <c r="Q56" s="410"/>
    </row>
    <row r="57" spans="1:17" s="411" customFormat="1">
      <c r="A57" s="414">
        <v>11411</v>
      </c>
      <c r="B57" s="432" t="s">
        <v>419</v>
      </c>
      <c r="C57" s="432"/>
      <c r="D57" s="432"/>
      <c r="E57" s="432"/>
      <c r="F57" s="409"/>
      <c r="G57" s="409"/>
      <c r="H57" s="409"/>
      <c r="I57" s="415"/>
      <c r="J57" s="409"/>
      <c r="K57" s="409"/>
      <c r="L57" s="409"/>
      <c r="M57" s="415"/>
      <c r="N57" s="409"/>
      <c r="O57" s="409"/>
      <c r="P57" s="409"/>
      <c r="Q57" s="410"/>
    </row>
    <row r="58" spans="1:17" s="411" customFormat="1">
      <c r="A58" s="414">
        <v>11414</v>
      </c>
      <c r="B58" s="432" t="s">
        <v>654</v>
      </c>
      <c r="C58" s="432"/>
      <c r="D58" s="432"/>
      <c r="E58" s="432"/>
      <c r="F58" s="409"/>
      <c r="G58" s="409"/>
      <c r="H58" s="409"/>
      <c r="I58" s="415"/>
      <c r="J58" s="409"/>
      <c r="K58" s="409"/>
      <c r="L58" s="409"/>
      <c r="M58" s="415"/>
      <c r="N58" s="409"/>
      <c r="O58" s="409"/>
      <c r="P58" s="409"/>
      <c r="Q58" s="410"/>
    </row>
    <row r="59" spans="1:17" s="411" customFormat="1">
      <c r="A59" s="414">
        <v>11415</v>
      </c>
      <c r="B59" s="432" t="s">
        <v>655</v>
      </c>
      <c r="C59" s="432"/>
      <c r="D59" s="432"/>
      <c r="E59" s="432"/>
      <c r="F59" s="409"/>
      <c r="G59" s="409"/>
      <c r="H59" s="409"/>
      <c r="I59" s="415"/>
      <c r="J59" s="409"/>
      <c r="K59" s="409"/>
      <c r="L59" s="409"/>
      <c r="M59" s="415"/>
      <c r="N59" s="409"/>
      <c r="O59" s="409"/>
      <c r="P59" s="409"/>
      <c r="Q59" s="410"/>
    </row>
    <row r="60" spans="1:17" s="411" customFormat="1">
      <c r="A60" s="414">
        <v>11416</v>
      </c>
      <c r="B60" s="432" t="s">
        <v>656</v>
      </c>
      <c r="C60" s="432"/>
      <c r="D60" s="432"/>
      <c r="E60" s="432"/>
      <c r="F60" s="409"/>
      <c r="G60" s="409"/>
      <c r="H60" s="409"/>
      <c r="I60" s="415"/>
      <c r="J60" s="409"/>
      <c r="K60" s="409"/>
      <c r="L60" s="409"/>
      <c r="M60" s="415"/>
      <c r="N60" s="409"/>
      <c r="O60" s="409"/>
      <c r="P60" s="409"/>
      <c r="Q60" s="410"/>
    </row>
    <row r="61" spans="1:17" s="411" customFormat="1">
      <c r="A61" s="414">
        <v>11419</v>
      </c>
      <c r="B61" s="432" t="s">
        <v>657</v>
      </c>
      <c r="C61" s="432"/>
      <c r="D61" s="432"/>
      <c r="E61" s="432"/>
      <c r="F61" s="409"/>
      <c r="G61" s="409"/>
      <c r="H61" s="409"/>
      <c r="I61" s="415"/>
      <c r="J61" s="409"/>
      <c r="K61" s="409"/>
      <c r="L61" s="409"/>
      <c r="M61" s="415"/>
      <c r="N61" s="409"/>
      <c r="O61" s="409"/>
      <c r="P61" s="409"/>
      <c r="Q61" s="410"/>
    </row>
    <row r="62" spans="1:17" s="411" customFormat="1">
      <c r="A62" s="414">
        <v>11421</v>
      </c>
      <c r="B62" s="432" t="s">
        <v>658</v>
      </c>
      <c r="C62" s="432"/>
      <c r="D62" s="432"/>
      <c r="E62" s="432"/>
      <c r="F62" s="409"/>
      <c r="G62" s="409"/>
      <c r="H62" s="409"/>
      <c r="I62" s="415"/>
      <c r="J62" s="409"/>
      <c r="K62" s="409"/>
      <c r="L62" s="409"/>
      <c r="M62" s="415"/>
      <c r="N62" s="409"/>
      <c r="O62" s="409"/>
      <c r="P62" s="409"/>
      <c r="Q62" s="410"/>
    </row>
    <row r="63" spans="1:17" s="411" customFormat="1">
      <c r="A63" s="414">
        <v>11507</v>
      </c>
      <c r="B63" s="432" t="s">
        <v>659</v>
      </c>
      <c r="C63" s="432"/>
      <c r="D63" s="432"/>
      <c r="E63" s="432"/>
      <c r="F63" s="409"/>
      <c r="G63" s="409"/>
      <c r="H63" s="409"/>
      <c r="I63" s="415"/>
      <c r="J63" s="409"/>
      <c r="K63" s="409"/>
      <c r="L63" s="409"/>
      <c r="M63" s="415"/>
      <c r="N63" s="409"/>
      <c r="O63" s="409"/>
      <c r="P63" s="409"/>
      <c r="Q63" s="410"/>
    </row>
    <row r="64" spans="1:17" s="411" customFormat="1">
      <c r="A64" s="414">
        <v>11508</v>
      </c>
      <c r="B64" s="432" t="s">
        <v>660</v>
      </c>
      <c r="C64" s="432"/>
      <c r="D64" s="432"/>
      <c r="E64" s="432"/>
      <c r="F64" s="409"/>
      <c r="G64" s="409"/>
      <c r="H64" s="409"/>
      <c r="I64" s="415"/>
      <c r="J64" s="409"/>
      <c r="K64" s="409"/>
      <c r="L64" s="409"/>
      <c r="M64" s="415"/>
      <c r="N64" s="409"/>
      <c r="O64" s="409"/>
      <c r="P64" s="409"/>
      <c r="Q64" s="410"/>
    </row>
    <row r="65" spans="1:17" s="411" customFormat="1">
      <c r="A65" s="414">
        <v>11509</v>
      </c>
      <c r="B65" s="432" t="s">
        <v>661</v>
      </c>
      <c r="C65" s="432"/>
      <c r="D65" s="432"/>
      <c r="E65" s="432"/>
      <c r="F65" s="409"/>
      <c r="G65" s="409"/>
      <c r="H65" s="409"/>
      <c r="I65" s="415"/>
      <c r="J65" s="409"/>
      <c r="K65" s="409"/>
      <c r="L65" s="409"/>
      <c r="M65" s="415"/>
      <c r="N65" s="409"/>
      <c r="O65" s="409"/>
      <c r="P65" s="409"/>
      <c r="Q65" s="410"/>
    </row>
    <row r="66" spans="1:17" s="411" customFormat="1">
      <c r="A66" s="414">
        <v>11510</v>
      </c>
      <c r="B66" s="432" t="s">
        <v>662</v>
      </c>
      <c r="C66" s="432"/>
      <c r="D66" s="432"/>
      <c r="E66" s="432"/>
      <c r="F66" s="409"/>
      <c r="G66" s="409"/>
      <c r="H66" s="409"/>
      <c r="I66" s="415"/>
      <c r="J66" s="409"/>
      <c r="K66" s="409"/>
      <c r="L66" s="409"/>
      <c r="M66" s="415"/>
      <c r="N66" s="409"/>
      <c r="O66" s="409"/>
      <c r="P66" s="409"/>
      <c r="Q66" s="410"/>
    </row>
    <row r="67" spans="1:17" s="411" customFormat="1">
      <c r="A67" s="414">
        <v>11520</v>
      </c>
      <c r="B67" s="432" t="s">
        <v>663</v>
      </c>
      <c r="C67" s="432"/>
      <c r="D67" s="432"/>
      <c r="E67" s="432"/>
      <c r="F67" s="409"/>
      <c r="G67" s="409"/>
      <c r="H67" s="409"/>
      <c r="I67" s="415"/>
      <c r="J67" s="409"/>
      <c r="K67" s="409"/>
      <c r="L67" s="409"/>
      <c r="M67" s="415"/>
      <c r="N67" s="409"/>
      <c r="O67" s="409"/>
      <c r="P67" s="409"/>
      <c r="Q67" s="410"/>
    </row>
    <row r="68" spans="1:17" s="411" customFormat="1">
      <c r="A68" s="414">
        <v>11521</v>
      </c>
      <c r="B68" s="432" t="s">
        <v>433</v>
      </c>
      <c r="C68" s="432"/>
      <c r="D68" s="432"/>
      <c r="E68" s="432"/>
      <c r="F68" s="409"/>
      <c r="G68" s="409"/>
      <c r="H68" s="409"/>
      <c r="I68" s="415"/>
      <c r="J68" s="409"/>
      <c r="K68" s="409"/>
      <c r="L68" s="409"/>
      <c r="M68" s="415"/>
      <c r="N68" s="409"/>
      <c r="O68" s="409"/>
      <c r="P68" s="409"/>
      <c r="Q68" s="410"/>
    </row>
    <row r="69" spans="1:17" s="411" customFormat="1">
      <c r="A69" s="414">
        <v>11522</v>
      </c>
      <c r="B69" s="432" t="s">
        <v>664</v>
      </c>
      <c r="C69" s="432"/>
      <c r="D69" s="432"/>
      <c r="E69" s="432"/>
      <c r="F69" s="409"/>
      <c r="G69" s="409"/>
      <c r="H69" s="409"/>
      <c r="I69" s="415"/>
      <c r="J69" s="409"/>
      <c r="K69" s="409"/>
      <c r="L69" s="409"/>
      <c r="M69" s="415"/>
      <c r="N69" s="409"/>
      <c r="O69" s="409"/>
      <c r="P69" s="409"/>
      <c r="Q69" s="410"/>
    </row>
    <row r="70" spans="1:17" s="411" customFormat="1">
      <c r="A70" s="416"/>
      <c r="B70" s="409"/>
      <c r="C70" s="409"/>
      <c r="D70" s="409"/>
      <c r="E70" s="417"/>
      <c r="F70" s="409"/>
      <c r="G70" s="409"/>
      <c r="H70" s="409"/>
      <c r="I70" s="415"/>
      <c r="J70" s="409"/>
      <c r="K70" s="409"/>
      <c r="L70" s="409"/>
      <c r="M70" s="415"/>
      <c r="N70" s="409"/>
      <c r="O70" s="409"/>
      <c r="P70" s="409"/>
      <c r="Q70" s="410"/>
    </row>
    <row r="71" spans="1:17" s="339" customFormat="1">
      <c r="A71" s="433" t="s">
        <v>435</v>
      </c>
      <c r="B71" s="434"/>
      <c r="C71" s="434"/>
      <c r="D71" s="434"/>
      <c r="E71" s="434"/>
      <c r="F71" s="434"/>
      <c r="G71" s="434"/>
      <c r="H71" s="434"/>
      <c r="I71" s="434"/>
      <c r="J71" s="435"/>
      <c r="K71" s="338"/>
      <c r="L71" s="338"/>
      <c r="M71" s="338"/>
      <c r="N71" s="338"/>
      <c r="O71" s="338"/>
      <c r="P71" s="338"/>
      <c r="Q71" s="338"/>
    </row>
    <row r="72" spans="1:17" s="339" customFormat="1">
      <c r="A72" s="425" t="s">
        <v>556</v>
      </c>
      <c r="B72" s="426"/>
      <c r="C72" s="427"/>
      <c r="D72" s="414">
        <v>71101</v>
      </c>
      <c r="E72" s="428" t="s">
        <v>687</v>
      </c>
      <c r="F72" s="429"/>
      <c r="G72" s="429"/>
      <c r="H72" s="429"/>
      <c r="I72" s="429"/>
      <c r="J72" s="430"/>
      <c r="K72" s="338"/>
      <c r="L72" s="338"/>
      <c r="M72" s="338"/>
      <c r="N72" s="338"/>
      <c r="O72" s="340"/>
      <c r="P72" s="340"/>
      <c r="Q72" s="340"/>
    </row>
    <row r="73" spans="1:17" s="339" customFormat="1">
      <c r="A73" s="425" t="s">
        <v>556</v>
      </c>
      <c r="B73" s="426"/>
      <c r="C73" s="427"/>
      <c r="D73" s="414">
        <v>71102</v>
      </c>
      <c r="E73" s="428" t="s">
        <v>688</v>
      </c>
      <c r="F73" s="429"/>
      <c r="G73" s="429"/>
      <c r="H73" s="429"/>
      <c r="I73" s="429"/>
      <c r="J73" s="430"/>
      <c r="K73" s="338"/>
      <c r="L73" s="338"/>
      <c r="M73" s="338"/>
      <c r="N73" s="338"/>
      <c r="O73" s="340"/>
      <c r="P73" s="340"/>
      <c r="Q73" s="340"/>
    </row>
    <row r="74" spans="1:17" s="339" customFormat="1">
      <c r="A74" s="425" t="s">
        <v>556</v>
      </c>
      <c r="B74" s="426"/>
      <c r="C74" s="427"/>
      <c r="D74" s="414">
        <v>71103</v>
      </c>
      <c r="E74" s="428" t="s">
        <v>689</v>
      </c>
      <c r="F74" s="429"/>
      <c r="G74" s="429"/>
      <c r="H74" s="429"/>
      <c r="I74" s="429"/>
      <c r="J74" s="430"/>
      <c r="K74" s="338"/>
      <c r="L74" s="338"/>
      <c r="M74" s="338"/>
      <c r="N74" s="338"/>
      <c r="O74" s="340"/>
      <c r="P74" s="340"/>
      <c r="Q74" s="340"/>
    </row>
    <row r="75" spans="1:17" s="339" customFormat="1">
      <c r="A75" s="425" t="s">
        <v>556</v>
      </c>
      <c r="B75" s="426"/>
      <c r="C75" s="427"/>
      <c r="D75" s="414">
        <v>71104</v>
      </c>
      <c r="E75" s="428" t="s">
        <v>690</v>
      </c>
      <c r="F75" s="429"/>
      <c r="G75" s="429"/>
      <c r="H75" s="429"/>
      <c r="I75" s="429"/>
      <c r="J75" s="430"/>
      <c r="K75" s="338"/>
      <c r="L75" s="338"/>
      <c r="M75" s="338"/>
      <c r="N75" s="338"/>
      <c r="O75" s="340"/>
      <c r="P75" s="340"/>
      <c r="Q75" s="340"/>
    </row>
    <row r="76" spans="1:17" s="339" customFormat="1">
      <c r="A76" s="425" t="s">
        <v>556</v>
      </c>
      <c r="B76" s="426"/>
      <c r="C76" s="427"/>
      <c r="D76" s="414">
        <v>71105</v>
      </c>
      <c r="E76" s="428" t="s">
        <v>691</v>
      </c>
      <c r="F76" s="429"/>
      <c r="G76" s="429"/>
      <c r="H76" s="429"/>
      <c r="I76" s="429"/>
      <c r="J76" s="430"/>
      <c r="K76" s="338"/>
      <c r="L76" s="338"/>
      <c r="M76" s="338"/>
      <c r="N76" s="338"/>
      <c r="O76" s="340"/>
      <c r="P76" s="340"/>
      <c r="Q76" s="340"/>
    </row>
    <row r="77" spans="1:17" s="339" customFormat="1">
      <c r="A77" s="425" t="s">
        <v>556</v>
      </c>
      <c r="B77" s="426"/>
      <c r="C77" s="427"/>
      <c r="D77" s="414">
        <v>71107</v>
      </c>
      <c r="E77" s="428" t="s">
        <v>692</v>
      </c>
      <c r="F77" s="429"/>
      <c r="G77" s="429"/>
      <c r="H77" s="429"/>
      <c r="I77" s="429"/>
      <c r="J77" s="430"/>
      <c r="K77" s="338"/>
      <c r="L77" s="338"/>
      <c r="M77" s="338"/>
      <c r="N77" s="338"/>
      <c r="O77" s="340"/>
      <c r="P77" s="340"/>
      <c r="Q77" s="340"/>
    </row>
    <row r="78" spans="1:17" s="339" customFormat="1">
      <c r="A78" s="425" t="s">
        <v>556</v>
      </c>
      <c r="B78" s="426"/>
      <c r="C78" s="427"/>
      <c r="D78" s="414">
        <v>71108</v>
      </c>
      <c r="E78" s="428" t="s">
        <v>693</v>
      </c>
      <c r="F78" s="429"/>
      <c r="G78" s="429"/>
      <c r="H78" s="429"/>
      <c r="I78" s="429"/>
      <c r="J78" s="430"/>
      <c r="K78" s="338"/>
      <c r="L78" s="338"/>
      <c r="M78" s="338"/>
      <c r="N78" s="338"/>
      <c r="O78" s="340"/>
      <c r="P78" s="340"/>
      <c r="Q78" s="340"/>
    </row>
    <row r="79" spans="1:17" s="339" customFormat="1">
      <c r="A79" s="425" t="s">
        <v>556</v>
      </c>
      <c r="B79" s="426"/>
      <c r="C79" s="427"/>
      <c r="D79" s="414">
        <v>71109</v>
      </c>
      <c r="E79" s="428" t="s">
        <v>557</v>
      </c>
      <c r="F79" s="429"/>
      <c r="G79" s="429"/>
      <c r="H79" s="429"/>
      <c r="I79" s="429"/>
      <c r="J79" s="430"/>
      <c r="K79" s="338"/>
      <c r="L79" s="338"/>
      <c r="M79" s="338"/>
      <c r="N79" s="338"/>
      <c r="O79" s="340"/>
      <c r="P79" s="340"/>
      <c r="Q79" s="340"/>
    </row>
    <row r="80" spans="1:17" s="339" customFormat="1">
      <c r="A80" s="425" t="s">
        <v>556</v>
      </c>
      <c r="B80" s="426"/>
      <c r="C80" s="427"/>
      <c r="D80" s="414">
        <v>71110</v>
      </c>
      <c r="E80" s="428" t="s">
        <v>558</v>
      </c>
      <c r="F80" s="429"/>
      <c r="G80" s="429"/>
      <c r="H80" s="429"/>
      <c r="I80" s="429"/>
      <c r="J80" s="430"/>
      <c r="K80" s="338"/>
      <c r="L80" s="338"/>
      <c r="M80" s="338"/>
      <c r="N80" s="338"/>
      <c r="O80" s="340"/>
      <c r="P80" s="340"/>
      <c r="Q80" s="340"/>
    </row>
    <row r="81" spans="1:17" s="339" customFormat="1">
      <c r="A81" s="425" t="s">
        <v>556</v>
      </c>
      <c r="B81" s="426"/>
      <c r="C81" s="427"/>
      <c r="D81" s="414">
        <v>71111</v>
      </c>
      <c r="E81" s="428" t="s">
        <v>694</v>
      </c>
      <c r="F81" s="429"/>
      <c r="G81" s="429"/>
      <c r="H81" s="429"/>
      <c r="I81" s="429"/>
      <c r="J81" s="430"/>
      <c r="K81" s="338"/>
      <c r="L81" s="338"/>
      <c r="M81" s="338"/>
      <c r="N81" s="338"/>
      <c r="O81" s="340"/>
      <c r="P81" s="340"/>
      <c r="Q81" s="340"/>
    </row>
    <row r="82" spans="1:17" s="339" customFormat="1">
      <c r="A82" s="425" t="s">
        <v>556</v>
      </c>
      <c r="B82" s="426"/>
      <c r="C82" s="427"/>
      <c r="D82" s="414">
        <v>71201</v>
      </c>
      <c r="E82" s="428" t="s">
        <v>695</v>
      </c>
      <c r="F82" s="429"/>
      <c r="G82" s="429"/>
      <c r="H82" s="429"/>
      <c r="I82" s="429"/>
      <c r="J82" s="430"/>
      <c r="K82" s="338"/>
      <c r="L82" s="338"/>
      <c r="M82" s="338"/>
      <c r="N82" s="338"/>
      <c r="O82" s="340"/>
      <c r="P82" s="340"/>
      <c r="Q82" s="340"/>
    </row>
    <row r="83" spans="1:17" s="339" customFormat="1">
      <c r="A83" s="425" t="s">
        <v>556</v>
      </c>
      <c r="B83" s="426"/>
      <c r="C83" s="427"/>
      <c r="D83" s="414">
        <v>71202</v>
      </c>
      <c r="E83" s="428" t="s">
        <v>696</v>
      </c>
      <c r="F83" s="429"/>
      <c r="G83" s="429"/>
      <c r="H83" s="429"/>
      <c r="I83" s="429"/>
      <c r="J83" s="430"/>
      <c r="K83" s="338"/>
      <c r="L83" s="338"/>
      <c r="M83" s="338"/>
      <c r="N83" s="338"/>
      <c r="O83" s="340"/>
      <c r="P83" s="340"/>
      <c r="Q83" s="340"/>
    </row>
    <row r="84" spans="1:17" s="339" customFormat="1">
      <c r="A84" s="425" t="s">
        <v>556</v>
      </c>
      <c r="B84" s="426"/>
      <c r="C84" s="427"/>
      <c r="D84" s="414">
        <v>71203</v>
      </c>
      <c r="E84" s="428" t="s">
        <v>697</v>
      </c>
      <c r="F84" s="429"/>
      <c r="G84" s="429"/>
      <c r="H84" s="429"/>
      <c r="I84" s="429"/>
      <c r="J84" s="430"/>
      <c r="K84" s="338"/>
      <c r="L84" s="338"/>
      <c r="M84" s="338"/>
      <c r="N84" s="338"/>
      <c r="O84" s="340"/>
      <c r="P84" s="340"/>
      <c r="Q84" s="340"/>
    </row>
    <row r="85" spans="1:17" s="339" customFormat="1">
      <c r="A85" s="425" t="s">
        <v>556</v>
      </c>
      <c r="B85" s="426"/>
      <c r="C85" s="427"/>
      <c r="D85" s="414">
        <v>71204</v>
      </c>
      <c r="E85" s="428" t="s">
        <v>698</v>
      </c>
      <c r="F85" s="429"/>
      <c r="G85" s="429"/>
      <c r="H85" s="429"/>
      <c r="I85" s="429"/>
      <c r="J85" s="430"/>
      <c r="K85" s="338"/>
      <c r="L85" s="338"/>
      <c r="M85" s="338"/>
      <c r="N85" s="338"/>
      <c r="O85" s="340"/>
      <c r="P85" s="340"/>
      <c r="Q85" s="340"/>
    </row>
    <row r="86" spans="1:17" s="339" customFormat="1">
      <c r="A86" s="425" t="s">
        <v>556</v>
      </c>
      <c r="B86" s="426"/>
      <c r="C86" s="427"/>
      <c r="D86" s="414">
        <v>71205</v>
      </c>
      <c r="E86" s="428" t="s">
        <v>699</v>
      </c>
      <c r="F86" s="429"/>
      <c r="G86" s="429"/>
      <c r="H86" s="429"/>
      <c r="I86" s="429"/>
      <c r="J86" s="430"/>
      <c r="K86" s="338"/>
      <c r="L86" s="338"/>
      <c r="M86" s="338"/>
      <c r="N86" s="338"/>
      <c r="O86" s="340"/>
      <c r="P86" s="340"/>
      <c r="Q86" s="340"/>
    </row>
    <row r="87" spans="1:17" s="339" customFormat="1">
      <c r="A87" s="425" t="s">
        <v>556</v>
      </c>
      <c r="B87" s="426"/>
      <c r="C87" s="427"/>
      <c r="D87" s="414">
        <v>71206</v>
      </c>
      <c r="E87" s="428" t="s">
        <v>700</v>
      </c>
      <c r="F87" s="429"/>
      <c r="G87" s="429"/>
      <c r="H87" s="429"/>
      <c r="I87" s="429"/>
      <c r="J87" s="430"/>
      <c r="K87" s="338"/>
      <c r="L87" s="338"/>
      <c r="M87" s="338"/>
      <c r="N87" s="338"/>
      <c r="O87" s="340"/>
      <c r="P87" s="340"/>
      <c r="Q87" s="340"/>
    </row>
    <row r="88" spans="1:17" s="339" customFormat="1">
      <c r="A88" s="425" t="s">
        <v>556</v>
      </c>
      <c r="B88" s="426"/>
      <c r="C88" s="427"/>
      <c r="D88" s="414">
        <v>71207</v>
      </c>
      <c r="E88" s="428" t="s">
        <v>701</v>
      </c>
      <c r="F88" s="429"/>
      <c r="G88" s="429"/>
      <c r="H88" s="429"/>
      <c r="I88" s="429"/>
      <c r="J88" s="430"/>
      <c r="K88" s="338"/>
      <c r="L88" s="338"/>
      <c r="M88" s="338"/>
      <c r="N88" s="338"/>
      <c r="O88" s="340"/>
      <c r="P88" s="340"/>
      <c r="Q88" s="340"/>
    </row>
    <row r="89" spans="1:17" s="339" customFormat="1">
      <c r="A89" s="425" t="s">
        <v>556</v>
      </c>
      <c r="B89" s="426"/>
      <c r="C89" s="427"/>
      <c r="D89" s="414">
        <v>71208</v>
      </c>
      <c r="E89" s="428" t="s">
        <v>702</v>
      </c>
      <c r="F89" s="429"/>
      <c r="G89" s="429"/>
      <c r="H89" s="429"/>
      <c r="I89" s="429"/>
      <c r="J89" s="430"/>
      <c r="K89" s="338"/>
      <c r="L89" s="338"/>
      <c r="M89" s="338"/>
      <c r="N89" s="338"/>
      <c r="O89" s="340"/>
      <c r="P89" s="340"/>
      <c r="Q89" s="340"/>
    </row>
    <row r="90" spans="1:17" s="339" customFormat="1">
      <c r="A90" s="425" t="s">
        <v>556</v>
      </c>
      <c r="B90" s="426"/>
      <c r="C90" s="427"/>
      <c r="D90" s="414">
        <v>71210</v>
      </c>
      <c r="E90" s="428" t="s">
        <v>560</v>
      </c>
      <c r="F90" s="429"/>
      <c r="G90" s="429"/>
      <c r="H90" s="429"/>
      <c r="I90" s="429"/>
      <c r="J90" s="430"/>
      <c r="K90" s="338"/>
      <c r="L90" s="338"/>
      <c r="M90" s="338"/>
      <c r="N90" s="338"/>
      <c r="O90" s="340"/>
      <c r="P90" s="340"/>
      <c r="Q90" s="340"/>
    </row>
    <row r="91" spans="1:17" s="339" customFormat="1">
      <c r="A91" s="425" t="s">
        <v>556</v>
      </c>
      <c r="B91" s="426"/>
      <c r="C91" s="427"/>
      <c r="D91" s="414">
        <v>71211</v>
      </c>
      <c r="E91" s="428" t="s">
        <v>703</v>
      </c>
      <c r="F91" s="429"/>
      <c r="G91" s="429"/>
      <c r="H91" s="429"/>
      <c r="I91" s="429"/>
      <c r="J91" s="430"/>
      <c r="K91" s="338"/>
      <c r="L91" s="338"/>
      <c r="M91" s="338"/>
      <c r="N91" s="338"/>
      <c r="O91" s="340"/>
      <c r="P91" s="340"/>
      <c r="Q91" s="340"/>
    </row>
    <row r="92" spans="1:17" s="339" customFormat="1">
      <c r="A92" s="425" t="s">
        <v>556</v>
      </c>
      <c r="B92" s="426"/>
      <c r="C92" s="427"/>
      <c r="D92" s="414">
        <v>71301</v>
      </c>
      <c r="E92" s="428" t="s">
        <v>927</v>
      </c>
      <c r="F92" s="429"/>
      <c r="G92" s="429"/>
      <c r="H92" s="429"/>
      <c r="I92" s="429"/>
      <c r="J92" s="430"/>
      <c r="K92" s="338"/>
      <c r="L92" s="338"/>
      <c r="M92" s="338"/>
      <c r="N92" s="338"/>
      <c r="O92" s="340"/>
      <c r="P92" s="340"/>
      <c r="Q92" s="340"/>
    </row>
    <row r="93" spans="1:17" s="339" customFormat="1">
      <c r="A93" s="425" t="s">
        <v>556</v>
      </c>
      <c r="B93" s="426"/>
      <c r="C93" s="427"/>
      <c r="D93" s="414">
        <v>71302</v>
      </c>
      <c r="E93" s="428" t="s">
        <v>704</v>
      </c>
      <c r="F93" s="429"/>
      <c r="G93" s="429"/>
      <c r="H93" s="429"/>
      <c r="I93" s="429"/>
      <c r="J93" s="430"/>
      <c r="K93" s="338"/>
      <c r="L93" s="338"/>
      <c r="M93" s="338"/>
      <c r="N93" s="338"/>
      <c r="O93" s="340"/>
      <c r="P93" s="340"/>
      <c r="Q93" s="340"/>
    </row>
    <row r="94" spans="1:17" s="339" customFormat="1">
      <c r="A94" s="425" t="s">
        <v>556</v>
      </c>
      <c r="B94" s="426"/>
      <c r="C94" s="427"/>
      <c r="D94" s="414">
        <v>71303</v>
      </c>
      <c r="E94" s="428" t="s">
        <v>705</v>
      </c>
      <c r="F94" s="429"/>
      <c r="G94" s="429"/>
      <c r="H94" s="429"/>
      <c r="I94" s="429"/>
      <c r="J94" s="430"/>
      <c r="K94" s="338"/>
      <c r="L94" s="338"/>
      <c r="M94" s="338"/>
      <c r="N94" s="338"/>
      <c r="O94" s="340"/>
      <c r="P94" s="340"/>
      <c r="Q94" s="340"/>
    </row>
    <row r="95" spans="1:17" s="339" customFormat="1">
      <c r="A95" s="425" t="s">
        <v>556</v>
      </c>
      <c r="B95" s="426"/>
      <c r="C95" s="427"/>
      <c r="D95" s="414">
        <v>71304</v>
      </c>
      <c r="E95" s="428" t="s">
        <v>706</v>
      </c>
      <c r="F95" s="429"/>
      <c r="G95" s="429"/>
      <c r="H95" s="429"/>
      <c r="I95" s="429"/>
      <c r="J95" s="430"/>
      <c r="K95" s="338"/>
      <c r="L95" s="338"/>
      <c r="M95" s="338"/>
      <c r="N95" s="338"/>
      <c r="O95" s="340"/>
      <c r="P95" s="340"/>
      <c r="Q95" s="340"/>
    </row>
    <row r="96" spans="1:17" s="339" customFormat="1">
      <c r="A96" s="425" t="s">
        <v>556</v>
      </c>
      <c r="B96" s="426"/>
      <c r="C96" s="427"/>
      <c r="D96" s="414">
        <v>71305</v>
      </c>
      <c r="E96" s="428" t="s">
        <v>928</v>
      </c>
      <c r="F96" s="429"/>
      <c r="G96" s="429"/>
      <c r="H96" s="429"/>
      <c r="I96" s="429"/>
      <c r="J96" s="430"/>
      <c r="K96" s="338"/>
      <c r="L96" s="338"/>
      <c r="M96" s="338"/>
      <c r="N96" s="338"/>
      <c r="O96" s="340"/>
      <c r="P96" s="340"/>
      <c r="Q96" s="340"/>
    </row>
    <row r="97" spans="1:17" s="339" customFormat="1">
      <c r="A97" s="425" t="s">
        <v>556</v>
      </c>
      <c r="B97" s="426"/>
      <c r="C97" s="427"/>
      <c r="D97" s="414">
        <v>71306</v>
      </c>
      <c r="E97" s="428" t="s">
        <v>707</v>
      </c>
      <c r="F97" s="429"/>
      <c r="G97" s="429"/>
      <c r="H97" s="429"/>
      <c r="I97" s="429"/>
      <c r="J97" s="430"/>
      <c r="K97" s="338"/>
      <c r="L97" s="338"/>
      <c r="M97" s="338"/>
      <c r="N97" s="338"/>
      <c r="O97" s="340"/>
      <c r="P97" s="340"/>
      <c r="Q97" s="340"/>
    </row>
    <row r="98" spans="1:17" s="339" customFormat="1">
      <c r="A98" s="425" t="s">
        <v>556</v>
      </c>
      <c r="B98" s="426"/>
      <c r="C98" s="427"/>
      <c r="D98" s="414">
        <v>71307</v>
      </c>
      <c r="E98" s="428" t="s">
        <v>708</v>
      </c>
      <c r="F98" s="429"/>
      <c r="G98" s="429"/>
      <c r="H98" s="429"/>
      <c r="I98" s="429"/>
      <c r="J98" s="430"/>
      <c r="K98" s="338"/>
      <c r="L98" s="338"/>
      <c r="M98" s="338"/>
      <c r="N98" s="338"/>
      <c r="O98" s="340"/>
      <c r="P98" s="340"/>
      <c r="Q98" s="340"/>
    </row>
    <row r="99" spans="1:17" s="339" customFormat="1">
      <c r="A99" s="425" t="s">
        <v>556</v>
      </c>
      <c r="B99" s="426"/>
      <c r="C99" s="427"/>
      <c r="D99" s="414">
        <v>71308</v>
      </c>
      <c r="E99" s="428" t="s">
        <v>709</v>
      </c>
      <c r="F99" s="429"/>
      <c r="G99" s="429"/>
      <c r="H99" s="429"/>
      <c r="I99" s="429"/>
      <c r="J99" s="430"/>
      <c r="K99" s="338"/>
      <c r="L99" s="338"/>
      <c r="M99" s="338"/>
      <c r="N99" s="338"/>
      <c r="O99" s="340"/>
      <c r="P99" s="340"/>
      <c r="Q99" s="340"/>
    </row>
    <row r="100" spans="1:17" s="339" customFormat="1">
      <c r="A100" s="425" t="s">
        <v>556</v>
      </c>
      <c r="B100" s="426"/>
      <c r="C100" s="427"/>
      <c r="D100" s="414">
        <v>71401</v>
      </c>
      <c r="E100" s="428" t="s">
        <v>710</v>
      </c>
      <c r="F100" s="429"/>
      <c r="G100" s="429"/>
      <c r="H100" s="429"/>
      <c r="I100" s="429"/>
      <c r="J100" s="430"/>
      <c r="K100" s="338"/>
      <c r="L100" s="338"/>
      <c r="M100" s="338"/>
      <c r="N100" s="338"/>
      <c r="O100" s="340"/>
      <c r="P100" s="340"/>
      <c r="Q100" s="340"/>
    </row>
    <row r="101" spans="1:17" s="339" customFormat="1">
      <c r="A101" s="425" t="s">
        <v>556</v>
      </c>
      <c r="B101" s="426"/>
      <c r="C101" s="427"/>
      <c r="D101" s="414">
        <v>71402</v>
      </c>
      <c r="E101" s="428" t="s">
        <v>711</v>
      </c>
      <c r="F101" s="429"/>
      <c r="G101" s="429"/>
      <c r="H101" s="429"/>
      <c r="I101" s="429"/>
      <c r="J101" s="430"/>
      <c r="K101" s="338"/>
      <c r="L101" s="338"/>
      <c r="M101" s="338"/>
      <c r="N101" s="338"/>
      <c r="O101" s="340"/>
      <c r="P101" s="340"/>
      <c r="Q101" s="340"/>
    </row>
    <row r="102" spans="1:17" s="339" customFormat="1">
      <c r="A102" s="425" t="s">
        <v>556</v>
      </c>
      <c r="B102" s="426"/>
      <c r="C102" s="427"/>
      <c r="D102" s="414">
        <v>71403</v>
      </c>
      <c r="E102" s="428" t="s">
        <v>712</v>
      </c>
      <c r="F102" s="429"/>
      <c r="G102" s="429"/>
      <c r="H102" s="429"/>
      <c r="I102" s="429"/>
      <c r="J102" s="430"/>
      <c r="K102" s="338"/>
      <c r="L102" s="338"/>
      <c r="M102" s="338"/>
      <c r="N102" s="338"/>
      <c r="O102" s="340"/>
      <c r="P102" s="340"/>
      <c r="Q102" s="340"/>
    </row>
    <row r="103" spans="1:17" s="339" customFormat="1">
      <c r="A103" s="425" t="s">
        <v>556</v>
      </c>
      <c r="B103" s="426"/>
      <c r="C103" s="427"/>
      <c r="D103" s="414">
        <v>71404</v>
      </c>
      <c r="E103" s="428" t="s">
        <v>713</v>
      </c>
      <c r="F103" s="429"/>
      <c r="G103" s="429"/>
      <c r="H103" s="429"/>
      <c r="I103" s="429"/>
      <c r="J103" s="430"/>
      <c r="K103" s="338"/>
      <c r="L103" s="338"/>
      <c r="M103" s="338"/>
      <c r="N103" s="338"/>
      <c r="O103" s="340"/>
      <c r="P103" s="340"/>
      <c r="Q103" s="340"/>
    </row>
    <row r="104" spans="1:17" s="339" customFormat="1">
      <c r="A104" s="425" t="s">
        <v>556</v>
      </c>
      <c r="B104" s="426"/>
      <c r="C104" s="427"/>
      <c r="D104" s="414">
        <v>71405</v>
      </c>
      <c r="E104" s="428" t="s">
        <v>714</v>
      </c>
      <c r="F104" s="429"/>
      <c r="G104" s="429"/>
      <c r="H104" s="429"/>
      <c r="I104" s="429"/>
      <c r="J104" s="430"/>
      <c r="K104" s="338"/>
      <c r="L104" s="338"/>
      <c r="M104" s="338"/>
      <c r="N104" s="338"/>
      <c r="O104" s="340"/>
      <c r="P104" s="340"/>
      <c r="Q104" s="340"/>
    </row>
    <row r="105" spans="1:17" s="339" customFormat="1">
      <c r="A105" s="425" t="s">
        <v>556</v>
      </c>
      <c r="B105" s="426"/>
      <c r="C105" s="427"/>
      <c r="D105" s="414">
        <v>71406</v>
      </c>
      <c r="E105" s="428" t="s">
        <v>715</v>
      </c>
      <c r="F105" s="429"/>
      <c r="G105" s="429"/>
      <c r="H105" s="429"/>
      <c r="I105" s="429"/>
      <c r="J105" s="430"/>
      <c r="K105" s="338"/>
      <c r="L105" s="338"/>
      <c r="M105" s="338"/>
      <c r="N105" s="338"/>
      <c r="O105" s="340"/>
      <c r="P105" s="340"/>
      <c r="Q105" s="340"/>
    </row>
    <row r="106" spans="1:17" s="339" customFormat="1">
      <c r="A106" s="425" t="s">
        <v>556</v>
      </c>
      <c r="B106" s="426"/>
      <c r="C106" s="427"/>
      <c r="D106" s="414">
        <v>71407</v>
      </c>
      <c r="E106" s="428" t="s">
        <v>716</v>
      </c>
      <c r="F106" s="429"/>
      <c r="G106" s="429"/>
      <c r="H106" s="429"/>
      <c r="I106" s="429"/>
      <c r="J106" s="430"/>
      <c r="K106" s="338"/>
      <c r="L106" s="338"/>
      <c r="M106" s="338"/>
      <c r="N106" s="338"/>
      <c r="O106" s="340"/>
      <c r="P106" s="340"/>
      <c r="Q106" s="340"/>
    </row>
    <row r="107" spans="1:17" s="339" customFormat="1">
      <c r="A107" s="425" t="s">
        <v>556</v>
      </c>
      <c r="B107" s="426"/>
      <c r="C107" s="427"/>
      <c r="D107" s="414">
        <v>71408</v>
      </c>
      <c r="E107" s="428" t="s">
        <v>717</v>
      </c>
      <c r="F107" s="429"/>
      <c r="G107" s="429"/>
      <c r="H107" s="429"/>
      <c r="I107" s="429"/>
      <c r="J107" s="430"/>
      <c r="K107" s="338"/>
      <c r="L107" s="338"/>
      <c r="M107" s="338"/>
      <c r="N107" s="338"/>
      <c r="O107" s="340"/>
      <c r="P107" s="340"/>
      <c r="Q107" s="340"/>
    </row>
    <row r="108" spans="1:17" s="339" customFormat="1">
      <c r="A108" s="425" t="s">
        <v>556</v>
      </c>
      <c r="B108" s="426"/>
      <c r="C108" s="427"/>
      <c r="D108" s="414">
        <v>71409</v>
      </c>
      <c r="E108" s="428" t="s">
        <v>718</v>
      </c>
      <c r="F108" s="429"/>
      <c r="G108" s="429"/>
      <c r="H108" s="429"/>
      <c r="I108" s="429"/>
      <c r="J108" s="430"/>
      <c r="K108" s="338"/>
      <c r="L108" s="338"/>
      <c r="M108" s="338"/>
      <c r="N108" s="338"/>
      <c r="O108" s="340"/>
      <c r="P108" s="340"/>
      <c r="Q108" s="340"/>
    </row>
    <row r="109" spans="1:17" s="339" customFormat="1">
      <c r="A109" s="425" t="s">
        <v>556</v>
      </c>
      <c r="B109" s="426"/>
      <c r="C109" s="427"/>
      <c r="D109" s="414">
        <v>71410</v>
      </c>
      <c r="E109" s="428" t="s">
        <v>719</v>
      </c>
      <c r="F109" s="429"/>
      <c r="G109" s="429"/>
      <c r="H109" s="429"/>
      <c r="I109" s="429"/>
      <c r="J109" s="430"/>
      <c r="K109" s="338"/>
      <c r="L109" s="338"/>
      <c r="M109" s="338"/>
      <c r="N109" s="338"/>
      <c r="O109" s="340"/>
      <c r="P109" s="340"/>
      <c r="Q109" s="340"/>
    </row>
    <row r="110" spans="1:17" s="339" customFormat="1">
      <c r="A110" s="425" t="s">
        <v>556</v>
      </c>
      <c r="B110" s="426"/>
      <c r="C110" s="427"/>
      <c r="D110" s="414">
        <v>71501</v>
      </c>
      <c r="E110" s="428" t="s">
        <v>720</v>
      </c>
      <c r="F110" s="429"/>
      <c r="G110" s="429"/>
      <c r="H110" s="429"/>
      <c r="I110" s="429"/>
      <c r="J110" s="430"/>
      <c r="K110" s="338"/>
      <c r="L110" s="338"/>
      <c r="M110" s="338"/>
      <c r="N110" s="338"/>
      <c r="O110" s="340"/>
      <c r="P110" s="340"/>
      <c r="Q110" s="340"/>
    </row>
    <row r="111" spans="1:17" s="339" customFormat="1">
      <c r="A111" s="425" t="s">
        <v>556</v>
      </c>
      <c r="B111" s="426"/>
      <c r="C111" s="427"/>
      <c r="D111" s="414">
        <v>71502</v>
      </c>
      <c r="E111" s="428" t="s">
        <v>929</v>
      </c>
      <c r="F111" s="429"/>
      <c r="G111" s="429"/>
      <c r="H111" s="429"/>
      <c r="I111" s="429"/>
      <c r="J111" s="430"/>
      <c r="K111" s="338"/>
      <c r="L111" s="338"/>
      <c r="M111" s="338"/>
      <c r="N111" s="338"/>
      <c r="O111" s="340"/>
      <c r="P111" s="340"/>
      <c r="Q111" s="340"/>
    </row>
    <row r="112" spans="1:17" s="339" customFormat="1">
      <c r="A112" s="425" t="s">
        <v>556</v>
      </c>
      <c r="B112" s="426"/>
      <c r="C112" s="427"/>
      <c r="D112" s="414">
        <v>71503</v>
      </c>
      <c r="E112" s="428" t="s">
        <v>721</v>
      </c>
      <c r="F112" s="429"/>
      <c r="G112" s="429"/>
      <c r="H112" s="429"/>
      <c r="I112" s="429"/>
      <c r="J112" s="430"/>
      <c r="K112" s="338"/>
      <c r="L112" s="338"/>
      <c r="M112" s="338"/>
      <c r="N112" s="338"/>
      <c r="O112" s="340"/>
      <c r="P112" s="340"/>
      <c r="Q112" s="340"/>
    </row>
    <row r="113" spans="1:17" s="339" customFormat="1">
      <c r="A113" s="425" t="s">
        <v>556</v>
      </c>
      <c r="B113" s="426"/>
      <c r="C113" s="427"/>
      <c r="D113" s="414">
        <v>71504</v>
      </c>
      <c r="E113" s="428" t="s">
        <v>722</v>
      </c>
      <c r="F113" s="429"/>
      <c r="G113" s="429"/>
      <c r="H113" s="429"/>
      <c r="I113" s="429"/>
      <c r="J113" s="430"/>
      <c r="K113" s="338"/>
      <c r="L113" s="338"/>
      <c r="M113" s="338"/>
      <c r="N113" s="338"/>
      <c r="O113" s="340"/>
      <c r="P113" s="340"/>
      <c r="Q113" s="340"/>
    </row>
    <row r="114" spans="1:17" s="339" customFormat="1">
      <c r="A114" s="425" t="s">
        <v>556</v>
      </c>
      <c r="B114" s="426"/>
      <c r="C114" s="427"/>
      <c r="D114" s="414">
        <v>71505</v>
      </c>
      <c r="E114" s="428" t="s">
        <v>723</v>
      </c>
      <c r="F114" s="429"/>
      <c r="G114" s="429"/>
      <c r="H114" s="429"/>
      <c r="I114" s="429"/>
      <c r="J114" s="430"/>
      <c r="K114" s="338"/>
      <c r="L114" s="338"/>
      <c r="M114" s="338"/>
      <c r="N114" s="338"/>
      <c r="O114" s="340"/>
      <c r="P114" s="340"/>
      <c r="Q114" s="340"/>
    </row>
    <row r="115" spans="1:17" s="339" customFormat="1">
      <c r="A115" s="425" t="s">
        <v>556</v>
      </c>
      <c r="B115" s="426"/>
      <c r="C115" s="427"/>
      <c r="D115" s="414">
        <v>71506</v>
      </c>
      <c r="E115" s="428" t="s">
        <v>724</v>
      </c>
      <c r="F115" s="429"/>
      <c r="G115" s="429"/>
      <c r="H115" s="429"/>
      <c r="I115" s="429"/>
      <c r="J115" s="430"/>
      <c r="K115" s="338"/>
      <c r="L115" s="338"/>
      <c r="M115" s="338"/>
      <c r="N115" s="338"/>
      <c r="O115" s="340"/>
      <c r="P115" s="340"/>
      <c r="Q115" s="340"/>
    </row>
    <row r="116" spans="1:17" s="339" customFormat="1">
      <c r="A116" s="425" t="s">
        <v>556</v>
      </c>
      <c r="B116" s="426"/>
      <c r="C116" s="427"/>
      <c r="D116" s="414">
        <v>71507</v>
      </c>
      <c r="E116" s="428" t="s">
        <v>725</v>
      </c>
      <c r="F116" s="429"/>
      <c r="G116" s="429"/>
      <c r="H116" s="429"/>
      <c r="I116" s="429"/>
      <c r="J116" s="430"/>
      <c r="K116" s="338"/>
      <c r="L116" s="338"/>
      <c r="M116" s="338"/>
      <c r="N116" s="338"/>
      <c r="O116" s="340"/>
      <c r="P116" s="340"/>
      <c r="Q116" s="340"/>
    </row>
    <row r="117" spans="1:17" s="339" customFormat="1">
      <c r="A117" s="425" t="s">
        <v>556</v>
      </c>
      <c r="B117" s="426"/>
      <c r="C117" s="427"/>
      <c r="D117" s="414">
        <v>71508</v>
      </c>
      <c r="E117" s="428" t="s">
        <v>726</v>
      </c>
      <c r="F117" s="429"/>
      <c r="G117" s="429"/>
      <c r="H117" s="429"/>
      <c r="I117" s="429"/>
      <c r="J117" s="430"/>
      <c r="K117" s="338"/>
      <c r="L117" s="338"/>
      <c r="M117" s="338"/>
      <c r="N117" s="338"/>
      <c r="O117" s="340"/>
      <c r="P117" s="340"/>
      <c r="Q117" s="340"/>
    </row>
    <row r="118" spans="1:17" s="339" customFormat="1">
      <c r="A118" s="425" t="s">
        <v>556</v>
      </c>
      <c r="B118" s="426"/>
      <c r="C118" s="427"/>
      <c r="D118" s="414">
        <v>71509</v>
      </c>
      <c r="E118" s="428" t="s">
        <v>562</v>
      </c>
      <c r="F118" s="429"/>
      <c r="G118" s="429"/>
      <c r="H118" s="429"/>
      <c r="I118" s="429"/>
      <c r="J118" s="430"/>
      <c r="K118" s="338"/>
      <c r="L118" s="338"/>
      <c r="M118" s="338"/>
      <c r="N118" s="338"/>
      <c r="O118" s="340"/>
      <c r="P118" s="340"/>
      <c r="Q118" s="340"/>
    </row>
    <row r="119" spans="1:17" s="339" customFormat="1">
      <c r="A119" s="425" t="s">
        <v>556</v>
      </c>
      <c r="B119" s="426"/>
      <c r="C119" s="427"/>
      <c r="D119" s="414">
        <v>71510</v>
      </c>
      <c r="E119" s="428" t="s">
        <v>563</v>
      </c>
      <c r="F119" s="429"/>
      <c r="G119" s="429"/>
      <c r="H119" s="429"/>
      <c r="I119" s="429"/>
      <c r="J119" s="430"/>
      <c r="K119" s="338"/>
      <c r="L119" s="338"/>
      <c r="M119" s="338"/>
      <c r="N119" s="338"/>
      <c r="O119" s="340"/>
      <c r="P119" s="340"/>
      <c r="Q119" s="340"/>
    </row>
    <row r="120" spans="1:17" s="339" customFormat="1">
      <c r="A120" s="425" t="s">
        <v>556</v>
      </c>
      <c r="B120" s="426"/>
      <c r="C120" s="427"/>
      <c r="D120" s="414">
        <v>71511</v>
      </c>
      <c r="E120" s="428" t="s">
        <v>564</v>
      </c>
      <c r="F120" s="429"/>
      <c r="G120" s="429"/>
      <c r="H120" s="429"/>
      <c r="I120" s="429"/>
      <c r="J120" s="430"/>
      <c r="K120" s="338"/>
      <c r="L120" s="338"/>
      <c r="M120" s="338"/>
      <c r="N120" s="338"/>
      <c r="O120" s="340"/>
      <c r="P120" s="340"/>
      <c r="Q120" s="340"/>
    </row>
    <row r="121" spans="1:17" s="339" customFormat="1">
      <c r="A121" s="425" t="s">
        <v>556</v>
      </c>
      <c r="B121" s="426"/>
      <c r="C121" s="427"/>
      <c r="D121" s="414">
        <v>71512</v>
      </c>
      <c r="E121" s="428" t="s">
        <v>727</v>
      </c>
      <c r="F121" s="429"/>
      <c r="G121" s="429"/>
      <c r="H121" s="429"/>
      <c r="I121" s="429"/>
      <c r="J121" s="430"/>
      <c r="K121" s="338"/>
      <c r="L121" s="338"/>
      <c r="M121" s="338"/>
      <c r="N121" s="338"/>
      <c r="O121" s="340"/>
      <c r="P121" s="340"/>
      <c r="Q121" s="340"/>
    </row>
    <row r="122" spans="1:17" s="339" customFormat="1" ht="13.5" customHeight="1">
      <c r="A122" s="425" t="s">
        <v>556</v>
      </c>
      <c r="B122" s="426"/>
      <c r="C122" s="427"/>
      <c r="D122" s="414">
        <v>71513</v>
      </c>
      <c r="E122" s="428" t="s">
        <v>728</v>
      </c>
      <c r="F122" s="429"/>
      <c r="G122" s="429"/>
      <c r="H122" s="429"/>
      <c r="I122" s="429"/>
      <c r="J122" s="430"/>
      <c r="K122" s="341"/>
      <c r="L122" s="341"/>
      <c r="M122" s="341"/>
      <c r="N122" s="341"/>
      <c r="O122" s="341"/>
      <c r="P122" s="341"/>
      <c r="Q122" s="341"/>
    </row>
    <row r="123" spans="1:17" s="339" customFormat="1" ht="13.5" customHeight="1">
      <c r="A123" s="425" t="s">
        <v>556</v>
      </c>
      <c r="B123" s="426"/>
      <c r="C123" s="427"/>
      <c r="D123" s="414">
        <v>71514</v>
      </c>
      <c r="E123" s="428" t="s">
        <v>729</v>
      </c>
      <c r="F123" s="429"/>
      <c r="G123" s="429"/>
      <c r="H123" s="429"/>
      <c r="I123" s="429"/>
      <c r="J123" s="430"/>
      <c r="K123" s="341"/>
      <c r="L123" s="341"/>
      <c r="M123" s="341"/>
      <c r="N123" s="341"/>
      <c r="O123" s="341"/>
      <c r="P123" s="341"/>
      <c r="Q123" s="341"/>
    </row>
    <row r="124" spans="1:17" s="339" customFormat="1" ht="13.5" customHeight="1">
      <c r="A124" s="425" t="s">
        <v>556</v>
      </c>
      <c r="B124" s="426"/>
      <c r="C124" s="427"/>
      <c r="D124" s="414">
        <v>71515</v>
      </c>
      <c r="E124" s="428" t="s">
        <v>730</v>
      </c>
      <c r="F124" s="429"/>
      <c r="G124" s="429"/>
      <c r="H124" s="429"/>
      <c r="I124" s="429"/>
      <c r="J124" s="430"/>
      <c r="K124" s="341"/>
      <c r="L124" s="341"/>
      <c r="M124" s="341"/>
      <c r="N124" s="341"/>
      <c r="O124" s="341"/>
      <c r="P124" s="341"/>
      <c r="Q124" s="341"/>
    </row>
    <row r="125" spans="1:17" s="339" customFormat="1" ht="13.5" customHeight="1">
      <c r="A125" s="425" t="s">
        <v>556</v>
      </c>
      <c r="B125" s="426"/>
      <c r="C125" s="427"/>
      <c r="D125" s="414">
        <v>71614</v>
      </c>
      <c r="E125" s="428" t="s">
        <v>731</v>
      </c>
      <c r="F125" s="429"/>
      <c r="G125" s="429"/>
      <c r="H125" s="429"/>
      <c r="I125" s="429"/>
      <c r="J125" s="430"/>
      <c r="K125" s="341"/>
      <c r="L125" s="341"/>
      <c r="M125" s="341"/>
      <c r="N125" s="341"/>
      <c r="O125" s="341"/>
      <c r="P125" s="341"/>
      <c r="Q125" s="341"/>
    </row>
    <row r="126" spans="1:17" s="339" customFormat="1" ht="13.5" customHeight="1">
      <c r="A126" s="425" t="s">
        <v>556</v>
      </c>
      <c r="B126" s="426"/>
      <c r="C126" s="427"/>
      <c r="D126" s="414">
        <v>71615</v>
      </c>
      <c r="E126" s="428" t="s">
        <v>565</v>
      </c>
      <c r="F126" s="429"/>
      <c r="G126" s="429"/>
      <c r="H126" s="429"/>
      <c r="I126" s="429"/>
      <c r="J126" s="430"/>
      <c r="K126" s="341"/>
      <c r="L126" s="341"/>
      <c r="M126" s="341"/>
      <c r="N126" s="341"/>
      <c r="O126" s="341"/>
      <c r="P126" s="341"/>
      <c r="Q126" s="341"/>
    </row>
    <row r="127" spans="1:17" s="339" customFormat="1" ht="13.5" customHeight="1">
      <c r="A127" s="425" t="s">
        <v>556</v>
      </c>
      <c r="B127" s="426"/>
      <c r="C127" s="427"/>
      <c r="D127" s="414">
        <v>71616</v>
      </c>
      <c r="E127" s="428" t="s">
        <v>566</v>
      </c>
      <c r="F127" s="429"/>
      <c r="G127" s="429"/>
      <c r="H127" s="429"/>
      <c r="I127" s="429"/>
      <c r="J127" s="430"/>
      <c r="K127" s="341"/>
      <c r="L127" s="341"/>
      <c r="M127" s="341"/>
      <c r="N127" s="341"/>
      <c r="O127" s="341"/>
      <c r="P127" s="341"/>
      <c r="Q127" s="341"/>
    </row>
    <row r="128" spans="1:17" s="339" customFormat="1" ht="13.5" customHeight="1">
      <c r="A128" s="425" t="s">
        <v>567</v>
      </c>
      <c r="B128" s="426"/>
      <c r="C128" s="427"/>
      <c r="D128" s="414">
        <v>72101</v>
      </c>
      <c r="E128" s="428" t="s">
        <v>732</v>
      </c>
      <c r="F128" s="429"/>
      <c r="G128" s="429"/>
      <c r="H128" s="429"/>
      <c r="I128" s="429"/>
      <c r="J128" s="430"/>
      <c r="K128" s="341"/>
      <c r="L128" s="341"/>
      <c r="M128" s="341"/>
      <c r="N128" s="341"/>
      <c r="O128" s="341"/>
      <c r="P128" s="341"/>
      <c r="Q128" s="341"/>
    </row>
    <row r="129" spans="1:17" s="339" customFormat="1" ht="13.5" customHeight="1">
      <c r="A129" s="425" t="s">
        <v>567</v>
      </c>
      <c r="B129" s="426"/>
      <c r="C129" s="427"/>
      <c r="D129" s="414">
        <v>72104</v>
      </c>
      <c r="E129" s="428" t="s">
        <v>733</v>
      </c>
      <c r="F129" s="429"/>
      <c r="G129" s="429"/>
      <c r="H129" s="429"/>
      <c r="I129" s="429"/>
      <c r="J129" s="430"/>
      <c r="K129" s="341"/>
      <c r="L129" s="341"/>
      <c r="M129" s="341"/>
      <c r="N129" s="341"/>
      <c r="O129" s="341"/>
      <c r="P129" s="341"/>
      <c r="Q129" s="341"/>
    </row>
    <row r="130" spans="1:17" s="339" customFormat="1" ht="13.5" customHeight="1">
      <c r="A130" s="425" t="s">
        <v>567</v>
      </c>
      <c r="B130" s="426"/>
      <c r="C130" s="427"/>
      <c r="D130" s="414">
        <v>72201</v>
      </c>
      <c r="E130" s="428" t="s">
        <v>734</v>
      </c>
      <c r="F130" s="429"/>
      <c r="G130" s="429"/>
      <c r="H130" s="429"/>
      <c r="I130" s="429"/>
      <c r="J130" s="430"/>
      <c r="K130" s="341"/>
      <c r="L130" s="341"/>
      <c r="M130" s="341"/>
      <c r="N130" s="341"/>
      <c r="O130" s="341"/>
      <c r="P130" s="341"/>
      <c r="Q130" s="341"/>
    </row>
    <row r="131" spans="1:17" s="339" customFormat="1" ht="13.5" customHeight="1">
      <c r="A131" s="425" t="s">
        <v>567</v>
      </c>
      <c r="B131" s="426"/>
      <c r="C131" s="427"/>
      <c r="D131" s="414">
        <v>72301</v>
      </c>
      <c r="E131" s="428" t="s">
        <v>735</v>
      </c>
      <c r="F131" s="429"/>
      <c r="G131" s="429"/>
      <c r="H131" s="429"/>
      <c r="I131" s="429"/>
      <c r="J131" s="430"/>
      <c r="K131" s="341"/>
      <c r="L131" s="341"/>
      <c r="M131" s="341"/>
      <c r="N131" s="341"/>
      <c r="O131" s="341"/>
      <c r="P131" s="341"/>
      <c r="Q131" s="341"/>
    </row>
    <row r="132" spans="1:17" s="339" customFormat="1" ht="13.5" customHeight="1">
      <c r="A132" s="425" t="s">
        <v>567</v>
      </c>
      <c r="B132" s="426"/>
      <c r="C132" s="427"/>
      <c r="D132" s="414">
        <v>72302</v>
      </c>
      <c r="E132" s="428" t="s">
        <v>930</v>
      </c>
      <c r="F132" s="429"/>
      <c r="G132" s="429"/>
      <c r="H132" s="429"/>
      <c r="I132" s="429"/>
      <c r="J132" s="430"/>
      <c r="K132" s="341"/>
      <c r="L132" s="341"/>
      <c r="M132" s="341"/>
      <c r="N132" s="341"/>
      <c r="O132" s="341"/>
      <c r="P132" s="341"/>
      <c r="Q132" s="341"/>
    </row>
    <row r="133" spans="1:17" s="339" customFormat="1" ht="13.5" customHeight="1">
      <c r="A133" s="425" t="s">
        <v>567</v>
      </c>
      <c r="B133" s="426"/>
      <c r="C133" s="427"/>
      <c r="D133" s="414">
        <v>72401</v>
      </c>
      <c r="E133" s="428" t="s">
        <v>931</v>
      </c>
      <c r="F133" s="429"/>
      <c r="G133" s="429"/>
      <c r="H133" s="429"/>
      <c r="I133" s="429"/>
      <c r="J133" s="430"/>
      <c r="K133" s="341"/>
      <c r="L133" s="341"/>
      <c r="M133" s="341"/>
      <c r="N133" s="341"/>
      <c r="O133" s="341"/>
      <c r="P133" s="341"/>
      <c r="Q133" s="341"/>
    </row>
    <row r="134" spans="1:17" s="339" customFormat="1" ht="13.5" customHeight="1">
      <c r="A134" s="425" t="s">
        <v>567</v>
      </c>
      <c r="B134" s="426"/>
      <c r="C134" s="427"/>
      <c r="D134" s="414">
        <v>72501</v>
      </c>
      <c r="E134" s="428" t="s">
        <v>736</v>
      </c>
      <c r="F134" s="429"/>
      <c r="G134" s="429"/>
      <c r="H134" s="429"/>
      <c r="I134" s="429"/>
      <c r="J134" s="430"/>
      <c r="K134" s="341"/>
      <c r="L134" s="341"/>
      <c r="M134" s="341"/>
      <c r="N134" s="341"/>
      <c r="O134" s="341"/>
      <c r="P134" s="341"/>
      <c r="Q134" s="341"/>
    </row>
    <row r="135" spans="1:17" s="339" customFormat="1" ht="13.5" customHeight="1">
      <c r="A135" s="425" t="s">
        <v>567</v>
      </c>
      <c r="B135" s="426"/>
      <c r="C135" s="427"/>
      <c r="D135" s="414">
        <v>72502</v>
      </c>
      <c r="E135" s="428" t="s">
        <v>737</v>
      </c>
      <c r="F135" s="429"/>
      <c r="G135" s="429"/>
      <c r="H135" s="429"/>
      <c r="I135" s="429"/>
      <c r="J135" s="430"/>
      <c r="K135" s="341"/>
      <c r="L135" s="341"/>
      <c r="M135" s="341"/>
      <c r="N135" s="341"/>
      <c r="O135" s="341"/>
      <c r="P135" s="341"/>
      <c r="Q135" s="341"/>
    </row>
    <row r="136" spans="1:17" s="339" customFormat="1" ht="13.5" customHeight="1">
      <c r="A136" s="425" t="s">
        <v>567</v>
      </c>
      <c r="B136" s="426"/>
      <c r="C136" s="427"/>
      <c r="D136" s="414">
        <v>72503</v>
      </c>
      <c r="E136" s="428" t="s">
        <v>569</v>
      </c>
      <c r="F136" s="429"/>
      <c r="G136" s="429"/>
      <c r="H136" s="429"/>
      <c r="I136" s="429"/>
      <c r="J136" s="430"/>
      <c r="K136" s="341"/>
      <c r="L136" s="341"/>
      <c r="M136" s="341"/>
      <c r="N136" s="341"/>
      <c r="O136" s="341"/>
      <c r="P136" s="341"/>
      <c r="Q136" s="341"/>
    </row>
    <row r="137" spans="1:17" s="339" customFormat="1" ht="13.5" customHeight="1">
      <c r="A137" s="425" t="s">
        <v>567</v>
      </c>
      <c r="B137" s="426"/>
      <c r="C137" s="427"/>
      <c r="D137" s="414">
        <v>72504</v>
      </c>
      <c r="E137" s="428" t="s">
        <v>570</v>
      </c>
      <c r="F137" s="429"/>
      <c r="G137" s="429"/>
      <c r="H137" s="429"/>
      <c r="I137" s="429"/>
      <c r="J137" s="430"/>
      <c r="K137" s="341"/>
      <c r="L137" s="341"/>
      <c r="M137" s="341"/>
      <c r="N137" s="341"/>
      <c r="O137" s="341"/>
      <c r="P137" s="341"/>
      <c r="Q137" s="341"/>
    </row>
    <row r="138" spans="1:17" s="339" customFormat="1" ht="13.5" customHeight="1">
      <c r="A138" s="425" t="s">
        <v>567</v>
      </c>
      <c r="B138" s="426"/>
      <c r="C138" s="427"/>
      <c r="D138" s="414">
        <v>72505</v>
      </c>
      <c r="E138" s="428" t="s">
        <v>571</v>
      </c>
      <c r="F138" s="429"/>
      <c r="G138" s="429"/>
      <c r="H138" s="429"/>
      <c r="I138" s="429"/>
      <c r="J138" s="430"/>
      <c r="K138" s="341"/>
      <c r="L138" s="341"/>
      <c r="M138" s="341"/>
      <c r="N138" s="341"/>
      <c r="O138" s="341"/>
      <c r="P138" s="341"/>
      <c r="Q138" s="341"/>
    </row>
    <row r="139" spans="1:17" s="339" customFormat="1" ht="13.5" customHeight="1">
      <c r="A139" s="425" t="s">
        <v>567</v>
      </c>
      <c r="B139" s="426"/>
      <c r="C139" s="427"/>
      <c r="D139" s="414">
        <v>72506</v>
      </c>
      <c r="E139" s="428" t="s">
        <v>572</v>
      </c>
      <c r="F139" s="429"/>
      <c r="G139" s="429"/>
      <c r="H139" s="429"/>
      <c r="I139" s="429"/>
      <c r="J139" s="430"/>
      <c r="K139" s="341"/>
      <c r="L139" s="341"/>
      <c r="M139" s="341"/>
      <c r="N139" s="341"/>
      <c r="O139" s="341"/>
      <c r="P139" s="341"/>
      <c r="Q139" s="341"/>
    </row>
    <row r="140" spans="1:17" s="339" customFormat="1" ht="13.5" customHeight="1">
      <c r="A140" s="425" t="s">
        <v>567</v>
      </c>
      <c r="B140" s="426"/>
      <c r="C140" s="427"/>
      <c r="D140" s="414">
        <v>72507</v>
      </c>
      <c r="E140" s="428" t="s">
        <v>573</v>
      </c>
      <c r="F140" s="429"/>
      <c r="G140" s="429"/>
      <c r="H140" s="429"/>
      <c r="I140" s="429"/>
      <c r="J140" s="430"/>
      <c r="K140" s="341"/>
      <c r="L140" s="341"/>
      <c r="M140" s="341"/>
      <c r="N140" s="341"/>
      <c r="O140" s="341"/>
      <c r="P140" s="341"/>
      <c r="Q140" s="341"/>
    </row>
    <row r="141" spans="1:17" s="339" customFormat="1" ht="13.5" customHeight="1">
      <c r="A141" s="425" t="s">
        <v>567</v>
      </c>
      <c r="B141" s="426"/>
      <c r="C141" s="427"/>
      <c r="D141" s="414">
        <v>72605</v>
      </c>
      <c r="E141" s="428" t="s">
        <v>932</v>
      </c>
      <c r="F141" s="429"/>
      <c r="G141" s="429"/>
      <c r="H141" s="429"/>
      <c r="I141" s="429"/>
      <c r="J141" s="430"/>
      <c r="K141" s="341"/>
      <c r="L141" s="341"/>
      <c r="M141" s="341"/>
      <c r="N141" s="341"/>
      <c r="O141" s="341"/>
      <c r="P141" s="341"/>
      <c r="Q141" s="341"/>
    </row>
    <row r="142" spans="1:17" s="339" customFormat="1" ht="13.5" customHeight="1">
      <c r="A142" s="425" t="s">
        <v>574</v>
      </c>
      <c r="B142" s="426"/>
      <c r="C142" s="427"/>
      <c r="D142" s="414">
        <v>73101</v>
      </c>
      <c r="E142" s="428" t="s">
        <v>575</v>
      </c>
      <c r="F142" s="429"/>
      <c r="G142" s="429"/>
      <c r="H142" s="429"/>
      <c r="I142" s="429"/>
      <c r="J142" s="430"/>
      <c r="K142" s="341"/>
      <c r="L142" s="341"/>
      <c r="M142" s="341"/>
      <c r="N142" s="341"/>
      <c r="O142" s="341"/>
      <c r="P142" s="341"/>
      <c r="Q142" s="341"/>
    </row>
    <row r="143" spans="1:17" s="339" customFormat="1" ht="13.5" customHeight="1">
      <c r="A143" s="425" t="s">
        <v>574</v>
      </c>
      <c r="B143" s="426"/>
      <c r="C143" s="427"/>
      <c r="D143" s="414">
        <v>73102</v>
      </c>
      <c r="E143" s="428" t="s">
        <v>738</v>
      </c>
      <c r="F143" s="429"/>
      <c r="G143" s="429"/>
      <c r="H143" s="429"/>
      <c r="I143" s="429"/>
      <c r="J143" s="430"/>
      <c r="K143" s="341"/>
      <c r="L143" s="341"/>
      <c r="M143" s="341"/>
      <c r="N143" s="341"/>
      <c r="O143" s="341"/>
      <c r="P143" s="341"/>
      <c r="Q143" s="341"/>
    </row>
    <row r="144" spans="1:17" s="339" customFormat="1" ht="13.5" customHeight="1">
      <c r="A144" s="425" t="s">
        <v>574</v>
      </c>
      <c r="B144" s="426"/>
      <c r="C144" s="427"/>
      <c r="D144" s="414">
        <v>73103</v>
      </c>
      <c r="E144" s="428" t="s">
        <v>739</v>
      </c>
      <c r="F144" s="429"/>
      <c r="G144" s="429"/>
      <c r="H144" s="429"/>
      <c r="I144" s="429"/>
      <c r="J144" s="430"/>
      <c r="K144" s="341"/>
      <c r="L144" s="341"/>
      <c r="M144" s="341"/>
      <c r="N144" s="341"/>
      <c r="O144" s="341"/>
      <c r="P144" s="341"/>
      <c r="Q144" s="341"/>
    </row>
    <row r="145" spans="1:17" s="339" customFormat="1" ht="13.5" customHeight="1">
      <c r="A145" s="425" t="s">
        <v>574</v>
      </c>
      <c r="B145" s="426"/>
      <c r="C145" s="427"/>
      <c r="D145" s="414">
        <v>73201</v>
      </c>
      <c r="E145" s="428" t="s">
        <v>740</v>
      </c>
      <c r="F145" s="429"/>
      <c r="G145" s="429"/>
      <c r="H145" s="429"/>
      <c r="I145" s="429"/>
      <c r="J145" s="430"/>
      <c r="K145" s="341"/>
      <c r="L145" s="341"/>
      <c r="M145" s="341"/>
      <c r="N145" s="341"/>
      <c r="O145" s="341"/>
      <c r="P145" s="341"/>
      <c r="Q145" s="341"/>
    </row>
    <row r="146" spans="1:17" s="339" customFormat="1" ht="13.5" customHeight="1">
      <c r="A146" s="425" t="s">
        <v>574</v>
      </c>
      <c r="B146" s="426"/>
      <c r="C146" s="427"/>
      <c r="D146" s="414">
        <v>73202</v>
      </c>
      <c r="E146" s="428" t="s">
        <v>741</v>
      </c>
      <c r="F146" s="429"/>
      <c r="G146" s="429"/>
      <c r="H146" s="429"/>
      <c r="I146" s="429"/>
      <c r="J146" s="430"/>
      <c r="K146" s="341"/>
      <c r="L146" s="341"/>
      <c r="M146" s="341"/>
      <c r="N146" s="341"/>
      <c r="O146" s="341"/>
      <c r="P146" s="341"/>
      <c r="Q146" s="341"/>
    </row>
    <row r="147" spans="1:17" s="339" customFormat="1" ht="13.5" customHeight="1">
      <c r="A147" s="425" t="s">
        <v>574</v>
      </c>
      <c r="B147" s="426"/>
      <c r="C147" s="427"/>
      <c r="D147" s="414">
        <v>73203</v>
      </c>
      <c r="E147" s="428" t="s">
        <v>576</v>
      </c>
      <c r="F147" s="429"/>
      <c r="G147" s="429"/>
      <c r="H147" s="429"/>
      <c r="I147" s="429"/>
      <c r="J147" s="430"/>
      <c r="K147" s="341"/>
      <c r="L147" s="341"/>
      <c r="M147" s="341"/>
      <c r="N147" s="341"/>
      <c r="O147" s="341"/>
      <c r="P147" s="341"/>
      <c r="Q147" s="341"/>
    </row>
    <row r="148" spans="1:17" s="339" customFormat="1" ht="13.5" customHeight="1">
      <c r="A148" s="425" t="s">
        <v>574</v>
      </c>
      <c r="B148" s="426"/>
      <c r="C148" s="427"/>
      <c r="D148" s="414">
        <v>73204</v>
      </c>
      <c r="E148" s="428" t="s">
        <v>577</v>
      </c>
      <c r="F148" s="429"/>
      <c r="G148" s="429"/>
      <c r="H148" s="429"/>
      <c r="I148" s="429"/>
      <c r="J148" s="430"/>
      <c r="K148" s="341"/>
      <c r="L148" s="341"/>
      <c r="M148" s="341"/>
      <c r="N148" s="341"/>
      <c r="O148" s="341"/>
      <c r="P148" s="341"/>
      <c r="Q148" s="341"/>
    </row>
    <row r="149" spans="1:17" s="339" customFormat="1" ht="13.5" customHeight="1">
      <c r="A149" s="425" t="s">
        <v>574</v>
      </c>
      <c r="B149" s="426"/>
      <c r="C149" s="427"/>
      <c r="D149" s="414">
        <v>73205</v>
      </c>
      <c r="E149" s="428" t="s">
        <v>742</v>
      </c>
      <c r="F149" s="429"/>
      <c r="G149" s="429"/>
      <c r="H149" s="429"/>
      <c r="I149" s="429"/>
      <c r="J149" s="430"/>
      <c r="K149" s="341"/>
      <c r="L149" s="341"/>
      <c r="M149" s="341"/>
      <c r="N149" s="341"/>
      <c r="O149" s="341"/>
      <c r="P149" s="341"/>
      <c r="Q149" s="341"/>
    </row>
    <row r="150" spans="1:17" s="339" customFormat="1" ht="13.5" customHeight="1">
      <c r="A150" s="425" t="s">
        <v>574</v>
      </c>
      <c r="B150" s="426"/>
      <c r="C150" s="427"/>
      <c r="D150" s="414">
        <v>73206</v>
      </c>
      <c r="E150" s="428" t="s">
        <v>743</v>
      </c>
      <c r="F150" s="429"/>
      <c r="G150" s="429"/>
      <c r="H150" s="429"/>
      <c r="I150" s="429"/>
      <c r="J150" s="430"/>
      <c r="K150" s="341"/>
      <c r="L150" s="341"/>
      <c r="M150" s="341"/>
      <c r="N150" s="341"/>
      <c r="O150" s="341"/>
      <c r="P150" s="341"/>
      <c r="Q150" s="341"/>
    </row>
    <row r="151" spans="1:17" s="339" customFormat="1" ht="13.5" customHeight="1">
      <c r="A151" s="425" t="s">
        <v>574</v>
      </c>
      <c r="B151" s="426"/>
      <c r="C151" s="427"/>
      <c r="D151" s="414">
        <v>73207</v>
      </c>
      <c r="E151" s="428" t="s">
        <v>744</v>
      </c>
      <c r="F151" s="429"/>
      <c r="G151" s="429"/>
      <c r="H151" s="429"/>
      <c r="I151" s="429"/>
      <c r="J151" s="430"/>
      <c r="K151" s="341"/>
      <c r="L151" s="341"/>
      <c r="M151" s="341"/>
      <c r="N151" s="341"/>
      <c r="O151" s="341"/>
      <c r="P151" s="341"/>
      <c r="Q151" s="341"/>
    </row>
    <row r="152" spans="1:17" s="339" customFormat="1" ht="13.5" customHeight="1">
      <c r="A152" s="425" t="s">
        <v>574</v>
      </c>
      <c r="B152" s="426"/>
      <c r="C152" s="427"/>
      <c r="D152" s="414">
        <v>73208</v>
      </c>
      <c r="E152" s="428" t="s">
        <v>745</v>
      </c>
      <c r="F152" s="429"/>
      <c r="G152" s="429"/>
      <c r="H152" s="429"/>
      <c r="I152" s="429"/>
      <c r="J152" s="430"/>
      <c r="K152" s="341"/>
      <c r="L152" s="341"/>
      <c r="M152" s="341"/>
      <c r="N152" s="341"/>
      <c r="O152" s="341"/>
      <c r="P152" s="341"/>
      <c r="Q152" s="341"/>
    </row>
    <row r="153" spans="1:17" s="339" customFormat="1" ht="13.5" customHeight="1">
      <c r="A153" s="425" t="s">
        <v>574</v>
      </c>
      <c r="B153" s="426"/>
      <c r="C153" s="427"/>
      <c r="D153" s="414">
        <v>73209</v>
      </c>
      <c r="E153" s="428" t="s">
        <v>746</v>
      </c>
      <c r="F153" s="429"/>
      <c r="G153" s="429"/>
      <c r="H153" s="429"/>
      <c r="I153" s="429"/>
      <c r="J153" s="430"/>
      <c r="K153" s="341"/>
      <c r="L153" s="341"/>
      <c r="M153" s="341"/>
      <c r="N153" s="341"/>
      <c r="O153" s="341"/>
      <c r="P153" s="341"/>
      <c r="Q153" s="341"/>
    </row>
    <row r="154" spans="1:17" s="339" customFormat="1" ht="13.5" customHeight="1">
      <c r="A154" s="425" t="s">
        <v>574</v>
      </c>
      <c r="B154" s="426"/>
      <c r="C154" s="427"/>
      <c r="D154" s="414">
        <v>73210</v>
      </c>
      <c r="E154" s="428" t="s">
        <v>933</v>
      </c>
      <c r="F154" s="429"/>
      <c r="G154" s="429"/>
      <c r="H154" s="429"/>
      <c r="I154" s="429"/>
      <c r="J154" s="430"/>
      <c r="K154" s="341"/>
      <c r="L154" s="341"/>
      <c r="M154" s="341"/>
      <c r="N154" s="341"/>
      <c r="O154" s="341"/>
      <c r="P154" s="341"/>
      <c r="Q154" s="341"/>
    </row>
    <row r="155" spans="1:17" ht="13.5" customHeight="1">
      <c r="A155" s="425" t="s">
        <v>574</v>
      </c>
      <c r="B155" s="426"/>
      <c r="C155" s="427"/>
      <c r="D155" s="414">
        <v>73211</v>
      </c>
      <c r="E155" s="428" t="s">
        <v>934</v>
      </c>
      <c r="F155" s="429"/>
      <c r="G155" s="429"/>
      <c r="H155" s="429"/>
      <c r="I155" s="429"/>
      <c r="J155" s="430"/>
    </row>
    <row r="156" spans="1:17" ht="13.5" customHeight="1">
      <c r="A156" s="425" t="s">
        <v>574</v>
      </c>
      <c r="B156" s="426"/>
      <c r="C156" s="427"/>
      <c r="D156" s="414">
        <v>73214</v>
      </c>
      <c r="E156" s="428" t="s">
        <v>747</v>
      </c>
      <c r="F156" s="429"/>
      <c r="G156" s="429"/>
      <c r="H156" s="429"/>
      <c r="I156" s="429"/>
      <c r="J156" s="430"/>
    </row>
    <row r="157" spans="1:17" ht="13.5" customHeight="1">
      <c r="A157" s="425" t="s">
        <v>574</v>
      </c>
      <c r="B157" s="426"/>
      <c r="C157" s="427"/>
      <c r="D157" s="414">
        <v>73301</v>
      </c>
      <c r="E157" s="428" t="s">
        <v>748</v>
      </c>
      <c r="F157" s="429"/>
      <c r="G157" s="429"/>
      <c r="H157" s="429"/>
      <c r="I157" s="429"/>
      <c r="J157" s="430"/>
    </row>
    <row r="158" spans="1:17" ht="13.5" customHeight="1">
      <c r="A158" s="425" t="s">
        <v>574</v>
      </c>
      <c r="B158" s="426"/>
      <c r="C158" s="427"/>
      <c r="D158" s="414">
        <v>73302</v>
      </c>
      <c r="E158" s="428" t="s">
        <v>749</v>
      </c>
      <c r="F158" s="429"/>
      <c r="G158" s="429"/>
      <c r="H158" s="429"/>
      <c r="I158" s="429"/>
      <c r="J158" s="430"/>
    </row>
    <row r="159" spans="1:17" ht="13.5" customHeight="1">
      <c r="A159" s="425" t="s">
        <v>574</v>
      </c>
      <c r="B159" s="426"/>
      <c r="C159" s="427"/>
      <c r="D159" s="414">
        <v>73303</v>
      </c>
      <c r="E159" s="428" t="s">
        <v>578</v>
      </c>
      <c r="F159" s="429"/>
      <c r="G159" s="429"/>
      <c r="H159" s="429"/>
      <c r="I159" s="429"/>
      <c r="J159" s="430"/>
    </row>
    <row r="160" spans="1:17" ht="13.5" customHeight="1">
      <c r="A160" s="425" t="s">
        <v>574</v>
      </c>
      <c r="B160" s="426"/>
      <c r="C160" s="427"/>
      <c r="D160" s="414">
        <v>73304</v>
      </c>
      <c r="E160" s="428" t="s">
        <v>579</v>
      </c>
      <c r="F160" s="429"/>
      <c r="G160" s="429"/>
      <c r="H160" s="429"/>
      <c r="I160" s="429"/>
      <c r="J160" s="430"/>
    </row>
    <row r="161" spans="1:10" ht="13.5" customHeight="1">
      <c r="A161" s="425" t="s">
        <v>574</v>
      </c>
      <c r="B161" s="426"/>
      <c r="C161" s="427"/>
      <c r="D161" s="414">
        <v>73305</v>
      </c>
      <c r="E161" s="428" t="s">
        <v>580</v>
      </c>
      <c r="F161" s="429"/>
      <c r="G161" s="429"/>
      <c r="H161" s="429"/>
      <c r="I161" s="429"/>
      <c r="J161" s="430"/>
    </row>
    <row r="162" spans="1:10" ht="13.5" customHeight="1">
      <c r="A162" s="425" t="s">
        <v>574</v>
      </c>
      <c r="B162" s="426"/>
      <c r="C162" s="427"/>
      <c r="D162" s="414">
        <v>73306</v>
      </c>
      <c r="E162" s="428" t="s">
        <v>581</v>
      </c>
      <c r="F162" s="429"/>
      <c r="G162" s="429"/>
      <c r="H162" s="429"/>
      <c r="I162" s="429"/>
      <c r="J162" s="430"/>
    </row>
    <row r="163" spans="1:10" ht="13.5" customHeight="1">
      <c r="A163" s="425" t="s">
        <v>574</v>
      </c>
      <c r="B163" s="426"/>
      <c r="C163" s="427"/>
      <c r="D163" s="414">
        <v>73307</v>
      </c>
      <c r="E163" s="428" t="s">
        <v>582</v>
      </c>
      <c r="F163" s="429"/>
      <c r="G163" s="429"/>
      <c r="H163" s="429"/>
      <c r="I163" s="429"/>
      <c r="J163" s="430"/>
    </row>
    <row r="164" spans="1:10" ht="13.5" customHeight="1">
      <c r="A164" s="425" t="s">
        <v>574</v>
      </c>
      <c r="B164" s="426"/>
      <c r="C164" s="427"/>
      <c r="D164" s="414">
        <v>73309</v>
      </c>
      <c r="E164" s="428" t="s">
        <v>750</v>
      </c>
      <c r="F164" s="429"/>
      <c r="G164" s="429"/>
      <c r="H164" s="429"/>
      <c r="I164" s="429"/>
      <c r="J164" s="430"/>
    </row>
    <row r="165" spans="1:10" ht="13.5" customHeight="1">
      <c r="A165" s="425" t="s">
        <v>574</v>
      </c>
      <c r="B165" s="426"/>
      <c r="C165" s="427"/>
      <c r="D165" s="414">
        <v>73402</v>
      </c>
      <c r="E165" s="428" t="s">
        <v>583</v>
      </c>
      <c r="F165" s="429"/>
      <c r="G165" s="429"/>
      <c r="H165" s="429"/>
      <c r="I165" s="429"/>
      <c r="J165" s="430"/>
    </row>
    <row r="166" spans="1:10" ht="13.5" customHeight="1">
      <c r="A166" s="425" t="s">
        <v>574</v>
      </c>
      <c r="B166" s="426"/>
      <c r="C166" s="427"/>
      <c r="D166" s="414">
        <v>73403</v>
      </c>
      <c r="E166" s="428" t="s">
        <v>584</v>
      </c>
      <c r="F166" s="429"/>
      <c r="G166" s="429"/>
      <c r="H166" s="429"/>
      <c r="I166" s="429"/>
      <c r="J166" s="430"/>
    </row>
    <row r="167" spans="1:10" ht="13.5" customHeight="1">
      <c r="A167" s="425" t="s">
        <v>574</v>
      </c>
      <c r="B167" s="426"/>
      <c r="C167" s="427"/>
      <c r="D167" s="414">
        <v>73404</v>
      </c>
      <c r="E167" s="428" t="s">
        <v>585</v>
      </c>
      <c r="F167" s="429"/>
      <c r="G167" s="429"/>
      <c r="H167" s="429"/>
      <c r="I167" s="429"/>
      <c r="J167" s="430"/>
    </row>
    <row r="168" spans="1:10" ht="13.5" customHeight="1">
      <c r="A168" s="425" t="s">
        <v>574</v>
      </c>
      <c r="B168" s="426"/>
      <c r="C168" s="427"/>
      <c r="D168" s="414">
        <v>73405</v>
      </c>
      <c r="E168" s="428" t="s">
        <v>751</v>
      </c>
      <c r="F168" s="429"/>
      <c r="G168" s="429"/>
      <c r="H168" s="429"/>
      <c r="I168" s="429"/>
      <c r="J168" s="430"/>
    </row>
    <row r="169" spans="1:10" ht="13.5" customHeight="1">
      <c r="A169" s="425" t="s">
        <v>574</v>
      </c>
      <c r="B169" s="426"/>
      <c r="C169" s="427"/>
      <c r="D169" s="414">
        <v>73501</v>
      </c>
      <c r="E169" s="428" t="s">
        <v>752</v>
      </c>
      <c r="F169" s="429"/>
      <c r="G169" s="429"/>
      <c r="H169" s="429"/>
      <c r="I169" s="429"/>
      <c r="J169" s="430"/>
    </row>
    <row r="170" spans="1:10" ht="13.5" customHeight="1">
      <c r="A170" s="425" t="s">
        <v>574</v>
      </c>
      <c r="B170" s="426"/>
      <c r="C170" s="427"/>
      <c r="D170" s="414">
        <v>73502</v>
      </c>
      <c r="E170" s="428" t="s">
        <v>586</v>
      </c>
      <c r="F170" s="429"/>
      <c r="G170" s="429"/>
      <c r="H170" s="429"/>
      <c r="I170" s="429"/>
      <c r="J170" s="430"/>
    </row>
    <row r="171" spans="1:10" ht="13.5" customHeight="1">
      <c r="A171" s="425" t="s">
        <v>574</v>
      </c>
      <c r="B171" s="426"/>
      <c r="C171" s="427"/>
      <c r="D171" s="414">
        <v>73503</v>
      </c>
      <c r="E171" s="428" t="s">
        <v>753</v>
      </c>
      <c r="F171" s="429"/>
      <c r="G171" s="429"/>
      <c r="H171" s="429"/>
      <c r="I171" s="429"/>
      <c r="J171" s="430"/>
    </row>
    <row r="172" spans="1:10" ht="13.5" customHeight="1">
      <c r="A172" s="425" t="s">
        <v>574</v>
      </c>
      <c r="B172" s="426"/>
      <c r="C172" s="427"/>
      <c r="D172" s="414">
        <v>73506</v>
      </c>
      <c r="E172" s="428" t="s">
        <v>754</v>
      </c>
      <c r="F172" s="429"/>
      <c r="G172" s="429"/>
      <c r="H172" s="429"/>
      <c r="I172" s="429"/>
      <c r="J172" s="430"/>
    </row>
    <row r="173" spans="1:10" ht="13.5" customHeight="1">
      <c r="A173" s="425" t="s">
        <v>574</v>
      </c>
      <c r="B173" s="426"/>
      <c r="C173" s="427"/>
      <c r="D173" s="414">
        <v>73507</v>
      </c>
      <c r="E173" s="428" t="s">
        <v>755</v>
      </c>
      <c r="F173" s="429"/>
      <c r="G173" s="429"/>
      <c r="H173" s="429"/>
      <c r="I173" s="429"/>
      <c r="J173" s="430"/>
    </row>
    <row r="174" spans="1:10" ht="13.5" customHeight="1">
      <c r="A174" s="425" t="s">
        <v>574</v>
      </c>
      <c r="B174" s="426"/>
      <c r="C174" s="427"/>
      <c r="D174" s="414">
        <v>73508</v>
      </c>
      <c r="E174" s="428" t="s">
        <v>756</v>
      </c>
      <c r="F174" s="429"/>
      <c r="G174" s="429"/>
      <c r="H174" s="429"/>
      <c r="I174" s="429"/>
      <c r="J174" s="430"/>
    </row>
    <row r="175" spans="1:10" ht="13.5" customHeight="1">
      <c r="A175" s="425" t="s">
        <v>574</v>
      </c>
      <c r="B175" s="426"/>
      <c r="C175" s="427"/>
      <c r="D175" s="414">
        <v>73509</v>
      </c>
      <c r="E175" s="428" t="s">
        <v>757</v>
      </c>
      <c r="F175" s="429"/>
      <c r="G175" s="429"/>
      <c r="H175" s="429"/>
      <c r="I175" s="429"/>
      <c r="J175" s="430"/>
    </row>
    <row r="176" spans="1:10" ht="13.5" customHeight="1">
      <c r="A176" s="425" t="s">
        <v>574</v>
      </c>
      <c r="B176" s="426"/>
      <c r="C176" s="427"/>
      <c r="D176" s="414">
        <v>73601</v>
      </c>
      <c r="E176" s="428" t="s">
        <v>587</v>
      </c>
      <c r="F176" s="429"/>
      <c r="G176" s="429"/>
      <c r="H176" s="429"/>
      <c r="I176" s="429"/>
      <c r="J176" s="430"/>
    </row>
  </sheetData>
  <sheetProtection algorithmName="SHA-512" hashValue="pIuI7/5zkVGF28oZhn7KLn6GvYP0BT9z+5HaI9URkAncXEhE/kwZsUep1nir7jz5doi3j1xgmXQ/J3xLPs+ONw==" saltValue="X8t9YwwQ4i3a93HaMpjHrQ==" spinCount="100000" sheet="1" objects="1" scenarios="1"/>
  <mergeCells count="282">
    <mergeCell ref="A175:C175"/>
    <mergeCell ref="E175:J175"/>
    <mergeCell ref="A176:C176"/>
    <mergeCell ref="E176:J176"/>
    <mergeCell ref="A170:C170"/>
    <mergeCell ref="E170:J170"/>
    <mergeCell ref="A171:C171"/>
    <mergeCell ref="E171:J171"/>
    <mergeCell ref="A172:C172"/>
    <mergeCell ref="E172:J172"/>
    <mergeCell ref="A173:C173"/>
    <mergeCell ref="E173:J173"/>
    <mergeCell ref="A174:C174"/>
    <mergeCell ref="E174:J174"/>
    <mergeCell ref="A165:C165"/>
    <mergeCell ref="E165:J165"/>
    <mergeCell ref="A166:C166"/>
    <mergeCell ref="E166:J166"/>
    <mergeCell ref="A167:C167"/>
    <mergeCell ref="E167:J167"/>
    <mergeCell ref="A168:C168"/>
    <mergeCell ref="E168:J168"/>
    <mergeCell ref="A169:C169"/>
    <mergeCell ref="E169:J169"/>
    <mergeCell ref="A160:C160"/>
    <mergeCell ref="E160:J160"/>
    <mergeCell ref="A161:C161"/>
    <mergeCell ref="E161:J161"/>
    <mergeCell ref="A162:C162"/>
    <mergeCell ref="E162:J162"/>
    <mergeCell ref="A163:C163"/>
    <mergeCell ref="E163:J163"/>
    <mergeCell ref="A164:C164"/>
    <mergeCell ref="E164:J164"/>
    <mergeCell ref="A155:C155"/>
    <mergeCell ref="E155:J155"/>
    <mergeCell ref="A156:C156"/>
    <mergeCell ref="E156:J156"/>
    <mergeCell ref="A157:C157"/>
    <mergeCell ref="E157:J157"/>
    <mergeCell ref="A158:C158"/>
    <mergeCell ref="E158:J158"/>
    <mergeCell ref="A159:C159"/>
    <mergeCell ref="E159:J159"/>
    <mergeCell ref="B29:E29"/>
    <mergeCell ref="J29:M29"/>
    <mergeCell ref="B30:E30"/>
    <mergeCell ref="J30:M30"/>
    <mergeCell ref="B31:E31"/>
    <mergeCell ref="J31:M31"/>
    <mergeCell ref="A1:J1"/>
    <mergeCell ref="B13:M14"/>
    <mergeCell ref="B26:M26"/>
    <mergeCell ref="A28:E28"/>
    <mergeCell ref="I28:M28"/>
    <mergeCell ref="B22:M23"/>
    <mergeCell ref="B25:M25"/>
    <mergeCell ref="B35:E35"/>
    <mergeCell ref="J35:M35"/>
    <mergeCell ref="B36:E36"/>
    <mergeCell ref="J36:M36"/>
    <mergeCell ref="B37:E37"/>
    <mergeCell ref="J37:M37"/>
    <mergeCell ref="B32:E32"/>
    <mergeCell ref="J32:M32"/>
    <mergeCell ref="B33:E33"/>
    <mergeCell ref="J33:M33"/>
    <mergeCell ref="B34:E34"/>
    <mergeCell ref="J34:M34"/>
    <mergeCell ref="B41:E41"/>
    <mergeCell ref="J41:M41"/>
    <mergeCell ref="B42:E42"/>
    <mergeCell ref="J42:M42"/>
    <mergeCell ref="B43:E43"/>
    <mergeCell ref="J43:M43"/>
    <mergeCell ref="B38:E38"/>
    <mergeCell ref="J38:M38"/>
    <mergeCell ref="B39:E39"/>
    <mergeCell ref="J39:M39"/>
    <mergeCell ref="B40:E40"/>
    <mergeCell ref="J40:M40"/>
    <mergeCell ref="B48:E48"/>
    <mergeCell ref="B49:E49"/>
    <mergeCell ref="B50:E50"/>
    <mergeCell ref="B51:E51"/>
    <mergeCell ref="B52:E52"/>
    <mergeCell ref="B53:E53"/>
    <mergeCell ref="B44:E44"/>
    <mergeCell ref="J44:M44"/>
    <mergeCell ref="B45:E45"/>
    <mergeCell ref="B46:E46"/>
    <mergeCell ref="B47:E47"/>
    <mergeCell ref="J45:M45"/>
    <mergeCell ref="J46:M46"/>
    <mergeCell ref="J47:M47"/>
    <mergeCell ref="J48:M48"/>
    <mergeCell ref="J49:M49"/>
    <mergeCell ref="J50:M50"/>
    <mergeCell ref="B60:E60"/>
    <mergeCell ref="B61:E61"/>
    <mergeCell ref="B62:E62"/>
    <mergeCell ref="B63:E63"/>
    <mergeCell ref="B64:E64"/>
    <mergeCell ref="B65:E65"/>
    <mergeCell ref="B54:E54"/>
    <mergeCell ref="B55:E55"/>
    <mergeCell ref="B56:E56"/>
    <mergeCell ref="B57:E57"/>
    <mergeCell ref="B58:E58"/>
    <mergeCell ref="B59:E59"/>
    <mergeCell ref="B66:E66"/>
    <mergeCell ref="B67:E67"/>
    <mergeCell ref="B68:E68"/>
    <mergeCell ref="B69:E69"/>
    <mergeCell ref="A75:C75"/>
    <mergeCell ref="E75:J75"/>
    <mergeCell ref="A76:C76"/>
    <mergeCell ref="E76:J76"/>
    <mergeCell ref="A77:C77"/>
    <mergeCell ref="E77:J77"/>
    <mergeCell ref="A71:J71"/>
    <mergeCell ref="A72:C72"/>
    <mergeCell ref="E72:J72"/>
    <mergeCell ref="A73:C73"/>
    <mergeCell ref="E73:J73"/>
    <mergeCell ref="A74:C74"/>
    <mergeCell ref="E74:J74"/>
    <mergeCell ref="A81:C81"/>
    <mergeCell ref="E81:J81"/>
    <mergeCell ref="A82:C82"/>
    <mergeCell ref="E82:J82"/>
    <mergeCell ref="A83:C83"/>
    <mergeCell ref="E83:J83"/>
    <mergeCell ref="A78:C78"/>
    <mergeCell ref="E78:J78"/>
    <mergeCell ref="A79:C79"/>
    <mergeCell ref="E79:J79"/>
    <mergeCell ref="A80:C80"/>
    <mergeCell ref="E80:J80"/>
    <mergeCell ref="A87:C87"/>
    <mergeCell ref="E87:J87"/>
    <mergeCell ref="A88:C88"/>
    <mergeCell ref="E88:J88"/>
    <mergeCell ref="A89:C89"/>
    <mergeCell ref="E89:J89"/>
    <mergeCell ref="A84:C84"/>
    <mergeCell ref="E84:J84"/>
    <mergeCell ref="A85:C85"/>
    <mergeCell ref="E85:J85"/>
    <mergeCell ref="A86:C86"/>
    <mergeCell ref="E86:J86"/>
    <mergeCell ref="A93:C93"/>
    <mergeCell ref="E93:J93"/>
    <mergeCell ref="A94:C94"/>
    <mergeCell ref="E94:J94"/>
    <mergeCell ref="A95:C95"/>
    <mergeCell ref="E95:J95"/>
    <mergeCell ref="A90:C90"/>
    <mergeCell ref="E90:J90"/>
    <mergeCell ref="A91:C91"/>
    <mergeCell ref="E91:J91"/>
    <mergeCell ref="A92:C92"/>
    <mergeCell ref="E92:J92"/>
    <mergeCell ref="A99:C99"/>
    <mergeCell ref="E99:J99"/>
    <mergeCell ref="A100:C100"/>
    <mergeCell ref="E100:J100"/>
    <mergeCell ref="A101:C101"/>
    <mergeCell ref="E101:J101"/>
    <mergeCell ref="A96:C96"/>
    <mergeCell ref="E96:J96"/>
    <mergeCell ref="A97:C97"/>
    <mergeCell ref="E97:J97"/>
    <mergeCell ref="A98:C98"/>
    <mergeCell ref="E98:J98"/>
    <mergeCell ref="A105:C105"/>
    <mergeCell ref="E105:J105"/>
    <mergeCell ref="A106:C106"/>
    <mergeCell ref="E106:J106"/>
    <mergeCell ref="A107:C107"/>
    <mergeCell ref="E107:J107"/>
    <mergeCell ref="A102:C102"/>
    <mergeCell ref="E102:J102"/>
    <mergeCell ref="A103:C103"/>
    <mergeCell ref="E103:J103"/>
    <mergeCell ref="A104:C104"/>
    <mergeCell ref="E104:J104"/>
    <mergeCell ref="A111:C111"/>
    <mergeCell ref="E111:J111"/>
    <mergeCell ref="A112:C112"/>
    <mergeCell ref="E112:J112"/>
    <mergeCell ref="A113:C113"/>
    <mergeCell ref="E113:J113"/>
    <mergeCell ref="A108:C108"/>
    <mergeCell ref="E108:J108"/>
    <mergeCell ref="A109:C109"/>
    <mergeCell ref="E109:J109"/>
    <mergeCell ref="A110:C110"/>
    <mergeCell ref="E110:J110"/>
    <mergeCell ref="A117:C117"/>
    <mergeCell ref="E117:J117"/>
    <mergeCell ref="A118:C118"/>
    <mergeCell ref="E118:J118"/>
    <mergeCell ref="A119:C119"/>
    <mergeCell ref="E119:J119"/>
    <mergeCell ref="A114:C114"/>
    <mergeCell ref="E114:J114"/>
    <mergeCell ref="A115:C115"/>
    <mergeCell ref="E115:J115"/>
    <mergeCell ref="A116:C116"/>
    <mergeCell ref="E116:J116"/>
    <mergeCell ref="A123:C123"/>
    <mergeCell ref="E123:J123"/>
    <mergeCell ref="A124:C124"/>
    <mergeCell ref="E124:J124"/>
    <mergeCell ref="A125:C125"/>
    <mergeCell ref="E125:J125"/>
    <mergeCell ref="A120:C120"/>
    <mergeCell ref="E120:J120"/>
    <mergeCell ref="A121:C121"/>
    <mergeCell ref="E121:J121"/>
    <mergeCell ref="A122:C122"/>
    <mergeCell ref="E122:J122"/>
    <mergeCell ref="A129:C129"/>
    <mergeCell ref="E129:J129"/>
    <mergeCell ref="A130:C130"/>
    <mergeCell ref="E130:J130"/>
    <mergeCell ref="A131:C131"/>
    <mergeCell ref="E131:J131"/>
    <mergeCell ref="A126:C126"/>
    <mergeCell ref="E126:J126"/>
    <mergeCell ref="A127:C127"/>
    <mergeCell ref="E127:J127"/>
    <mergeCell ref="A128:C128"/>
    <mergeCell ref="E128:J128"/>
    <mergeCell ref="A135:C135"/>
    <mergeCell ref="E135:J135"/>
    <mergeCell ref="A136:C136"/>
    <mergeCell ref="E136:J136"/>
    <mergeCell ref="A137:C137"/>
    <mergeCell ref="E137:J137"/>
    <mergeCell ref="A132:C132"/>
    <mergeCell ref="E132:J132"/>
    <mergeCell ref="A133:C133"/>
    <mergeCell ref="E133:J133"/>
    <mergeCell ref="A134:C134"/>
    <mergeCell ref="E134:J134"/>
    <mergeCell ref="E141:J141"/>
    <mergeCell ref="A142:C142"/>
    <mergeCell ref="E142:J142"/>
    <mergeCell ref="A143:C143"/>
    <mergeCell ref="E143:J143"/>
    <mergeCell ref="A138:C138"/>
    <mergeCell ref="E138:J138"/>
    <mergeCell ref="A139:C139"/>
    <mergeCell ref="E139:J139"/>
    <mergeCell ref="A140:C140"/>
    <mergeCell ref="E140:J140"/>
    <mergeCell ref="A153:C153"/>
    <mergeCell ref="E153:J153"/>
    <mergeCell ref="A154:C154"/>
    <mergeCell ref="E154:J154"/>
    <mergeCell ref="B16:M16"/>
    <mergeCell ref="A150:C150"/>
    <mergeCell ref="E150:J150"/>
    <mergeCell ref="A151:C151"/>
    <mergeCell ref="E151:J151"/>
    <mergeCell ref="A152:C152"/>
    <mergeCell ref="E152:J152"/>
    <mergeCell ref="A147:C147"/>
    <mergeCell ref="E147:J147"/>
    <mergeCell ref="A148:C148"/>
    <mergeCell ref="E148:J148"/>
    <mergeCell ref="A149:C149"/>
    <mergeCell ref="E149:J149"/>
    <mergeCell ref="A144:C144"/>
    <mergeCell ref="E144:J144"/>
    <mergeCell ref="A145:C145"/>
    <mergeCell ref="E145:J145"/>
    <mergeCell ref="A146:C146"/>
    <mergeCell ref="E146:J146"/>
    <mergeCell ref="A141:C141"/>
  </mergeCells>
  <phoneticPr fontId="4"/>
  <pageMargins left="0.7" right="0.7" top="0.75" bottom="0.75" header="0.3" footer="0.3"/>
  <pageSetup paperSize="9" scale="61" fitToHeight="0" orientation="portrait"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2"/>
  <sheetViews>
    <sheetView view="pageBreakPreview" zoomScale="85" zoomScaleNormal="75" zoomScaleSheetLayoutView="85" workbookViewId="0">
      <selection activeCell="E5" sqref="E5"/>
    </sheetView>
  </sheetViews>
  <sheetFormatPr defaultRowHeight="15.75"/>
  <cols>
    <col min="1" max="1" width="3.375" style="18" customWidth="1"/>
    <col min="2" max="2" width="6.375" style="18" customWidth="1"/>
    <col min="3" max="3" width="18.25" style="18" customWidth="1"/>
    <col min="4" max="4" width="31.125" style="18" customWidth="1"/>
    <col min="5" max="5" width="18.125" style="18" customWidth="1"/>
    <col min="6" max="6" width="4.625" style="18" customWidth="1"/>
    <col min="7" max="7" width="18.125" style="18" customWidth="1"/>
    <col min="8" max="8" width="5.25" style="18" customWidth="1"/>
    <col min="9" max="16384" width="9" style="18"/>
  </cols>
  <sheetData>
    <row r="1" spans="1:8" ht="19.5" customHeight="1">
      <c r="A1" s="49" t="s">
        <v>348</v>
      </c>
      <c r="H1" s="25" t="str">
        <f>IF('実績報告書１ページ '!V2="","",'実績報告書１ページ '!V2&amp;"_"&amp;'実績報告書１ページ '!O2)</f>
        <v/>
      </c>
    </row>
    <row r="2" spans="1:8" ht="6.75" customHeight="1"/>
    <row r="3" spans="1:8" ht="16.5" thickBot="1">
      <c r="B3" s="1" t="s">
        <v>197</v>
      </c>
    </row>
    <row r="4" spans="1:8" ht="40.5" customHeight="1" thickBot="1">
      <c r="B4" s="943" t="s">
        <v>42</v>
      </c>
      <c r="C4" s="944"/>
      <c r="D4" s="93" t="s">
        <v>43</v>
      </c>
      <c r="E4" s="943" t="s">
        <v>44</v>
      </c>
      <c r="F4" s="944"/>
      <c r="G4" s="943" t="s">
        <v>45</v>
      </c>
      <c r="H4" s="944"/>
    </row>
    <row r="5" spans="1:8" ht="38.1" customHeight="1">
      <c r="B5" s="945" t="s">
        <v>46</v>
      </c>
      <c r="C5" s="946"/>
      <c r="D5" s="13" t="s">
        <v>47</v>
      </c>
      <c r="E5" s="114"/>
      <c r="F5" s="94" t="s">
        <v>25</v>
      </c>
      <c r="G5" s="949">
        <f>IF(AND(E5="",E7=""),0,SUM(E5:E6))</f>
        <v>0</v>
      </c>
      <c r="H5" s="958" t="s">
        <v>25</v>
      </c>
    </row>
    <row r="6" spans="1:8" ht="21" customHeight="1">
      <c r="B6" s="947"/>
      <c r="C6" s="947"/>
      <c r="D6" s="934" t="s">
        <v>210</v>
      </c>
      <c r="E6" s="110" t="str">
        <f>IF(E7="","",ROUNDDOWN('７ページ'!H45*E7,0))</f>
        <v/>
      </c>
      <c r="F6" s="917" t="s">
        <v>78</v>
      </c>
      <c r="G6" s="938"/>
      <c r="H6" s="959"/>
    </row>
    <row r="7" spans="1:8" ht="38.1" customHeight="1" thickBot="1">
      <c r="B7" s="948"/>
      <c r="C7" s="948"/>
      <c r="D7" s="935"/>
      <c r="E7" s="115"/>
      <c r="F7" s="918"/>
      <c r="G7" s="950"/>
      <c r="H7" s="960"/>
    </row>
    <row r="8" spans="1:8" ht="38.1" customHeight="1">
      <c r="B8" s="951" t="s">
        <v>48</v>
      </c>
      <c r="C8" s="931" t="s">
        <v>159</v>
      </c>
      <c r="D8" s="421"/>
      <c r="E8" s="114"/>
      <c r="F8" s="94" t="s">
        <v>25</v>
      </c>
      <c r="G8" s="937">
        <f>IF(AND(E8="",E12=""),0,SUM(E8:E11))</f>
        <v>0</v>
      </c>
      <c r="H8" s="928" t="s">
        <v>25</v>
      </c>
    </row>
    <row r="9" spans="1:8" ht="38.1" customHeight="1">
      <c r="B9" s="952"/>
      <c r="C9" s="919"/>
      <c r="D9" s="422"/>
      <c r="E9" s="116"/>
      <c r="F9" s="77" t="s">
        <v>25</v>
      </c>
      <c r="G9" s="938"/>
      <c r="H9" s="929"/>
    </row>
    <row r="10" spans="1:8" ht="38.1" customHeight="1">
      <c r="B10" s="952"/>
      <c r="C10" s="919"/>
      <c r="D10" s="422"/>
      <c r="E10" s="116"/>
      <c r="F10" s="77" t="s">
        <v>25</v>
      </c>
      <c r="G10" s="938"/>
      <c r="H10" s="929"/>
    </row>
    <row r="11" spans="1:8" ht="20.25" customHeight="1">
      <c r="B11" s="952"/>
      <c r="C11" s="919"/>
      <c r="D11" s="95" t="s">
        <v>186</v>
      </c>
      <c r="E11" s="111" t="str">
        <f>IF(E12="","",ROUNDDOWN('７ページ'!J36*E12,0))</f>
        <v/>
      </c>
      <c r="F11" s="917" t="s">
        <v>78</v>
      </c>
      <c r="G11" s="938"/>
      <c r="H11" s="929"/>
    </row>
    <row r="12" spans="1:8" ht="38.1" customHeight="1" thickBot="1">
      <c r="B12" s="952"/>
      <c r="C12" s="936"/>
      <c r="D12" s="423"/>
      <c r="E12" s="117"/>
      <c r="F12" s="923"/>
      <c r="G12" s="939"/>
      <c r="H12" s="930"/>
    </row>
    <row r="13" spans="1:8" ht="20.25" customHeight="1">
      <c r="B13" s="952"/>
      <c r="C13" s="931" t="s">
        <v>160</v>
      </c>
      <c r="D13" s="920"/>
      <c r="E13" s="112" t="str">
        <f>IF(E14="","",ROUNDDOWN('７ページ'!J36*E14,0))</f>
        <v/>
      </c>
      <c r="F13" s="922" t="s">
        <v>25</v>
      </c>
      <c r="G13" s="949">
        <f>IF(AND(E13="",E17=""),0,IF(E13="",0,E13)+IF(E15="",0,E15)+E17)</f>
        <v>0</v>
      </c>
      <c r="H13" s="958" t="s">
        <v>25</v>
      </c>
    </row>
    <row r="14" spans="1:8" ht="38.1" customHeight="1">
      <c r="B14" s="952"/>
      <c r="C14" s="932"/>
      <c r="D14" s="921"/>
      <c r="E14" s="117"/>
      <c r="F14" s="923"/>
      <c r="G14" s="954"/>
      <c r="H14" s="961"/>
    </row>
    <row r="15" spans="1:8" ht="20.25" customHeight="1">
      <c r="B15" s="952"/>
      <c r="C15" s="932"/>
      <c r="D15" s="940"/>
      <c r="E15" s="111" t="str">
        <f>IF(E16="","",ROUNDDOWN('７ページ'!J36*E16,0))</f>
        <v/>
      </c>
      <c r="F15" s="917" t="s">
        <v>78</v>
      </c>
      <c r="G15" s="954"/>
      <c r="H15" s="961"/>
    </row>
    <row r="16" spans="1:8" ht="38.1" customHeight="1">
      <c r="B16" s="952"/>
      <c r="C16" s="932"/>
      <c r="D16" s="921"/>
      <c r="E16" s="117"/>
      <c r="F16" s="923"/>
      <c r="G16" s="954"/>
      <c r="H16" s="961"/>
    </row>
    <row r="17" spans="2:8" ht="15" customHeight="1">
      <c r="B17" s="952"/>
      <c r="C17" s="932"/>
      <c r="D17" s="95" t="s">
        <v>96</v>
      </c>
      <c r="E17" s="915"/>
      <c r="F17" s="917" t="s">
        <v>25</v>
      </c>
      <c r="G17" s="954"/>
      <c r="H17" s="961"/>
    </row>
    <row r="18" spans="2:8" ht="38.1" customHeight="1" thickBot="1">
      <c r="B18" s="952"/>
      <c r="C18" s="933"/>
      <c r="D18" s="423"/>
      <c r="E18" s="916"/>
      <c r="F18" s="918"/>
      <c r="G18" s="955"/>
      <c r="H18" s="962"/>
    </row>
    <row r="19" spans="2:8" ht="20.25" customHeight="1" thickBot="1">
      <c r="B19" s="953"/>
      <c r="C19" s="919" t="s">
        <v>187</v>
      </c>
      <c r="D19" s="920"/>
      <c r="E19" s="112" t="str">
        <f>IF(E20="","",ROUNDDOWN('７ページ'!J36*E20,0))</f>
        <v/>
      </c>
      <c r="F19" s="922" t="s">
        <v>25</v>
      </c>
      <c r="G19" s="956">
        <f>IF(AND(E19="",E27=""),0,IF(E19="",0,E19)+IF(E21="",0,E21)+IF(E23="",0,E23)+IF(E25="",0,E25)+E27+E29)</f>
        <v>0</v>
      </c>
      <c r="H19" s="941" t="s">
        <v>188</v>
      </c>
    </row>
    <row r="20" spans="2:8" ht="38.1" customHeight="1" thickTop="1" thickBot="1">
      <c r="B20" s="953"/>
      <c r="C20" s="919"/>
      <c r="D20" s="921"/>
      <c r="E20" s="117"/>
      <c r="F20" s="923"/>
      <c r="G20" s="957"/>
      <c r="H20" s="942"/>
    </row>
    <row r="21" spans="2:8" ht="20.25" customHeight="1" thickTop="1" thickBot="1">
      <c r="B21" s="953"/>
      <c r="C21" s="919"/>
      <c r="D21" s="924"/>
      <c r="E21" s="113" t="str">
        <f>IF(E22="","",ROUNDDOWN('７ページ'!J36*E22,0))</f>
        <v/>
      </c>
      <c r="F21" s="925" t="s">
        <v>25</v>
      </c>
      <c r="G21" s="957"/>
      <c r="H21" s="942"/>
    </row>
    <row r="22" spans="2:8" ht="38.1" customHeight="1" thickTop="1" thickBot="1">
      <c r="B22" s="953"/>
      <c r="C22" s="919"/>
      <c r="D22" s="921"/>
      <c r="E22" s="117"/>
      <c r="F22" s="923"/>
      <c r="G22" s="957"/>
      <c r="H22" s="942"/>
    </row>
    <row r="23" spans="2:8" ht="20.25" customHeight="1" thickTop="1" thickBot="1">
      <c r="B23" s="953"/>
      <c r="C23" s="919"/>
      <c r="D23" s="924"/>
      <c r="E23" s="113" t="str">
        <f>IF(E24="","",ROUNDDOWN('７ページ'!J36*E24,0))</f>
        <v/>
      </c>
      <c r="F23" s="925" t="s">
        <v>25</v>
      </c>
      <c r="G23" s="957"/>
      <c r="H23" s="942"/>
    </row>
    <row r="24" spans="2:8" ht="38.1" customHeight="1" thickTop="1" thickBot="1">
      <c r="B24" s="953"/>
      <c r="C24" s="919"/>
      <c r="D24" s="921"/>
      <c r="E24" s="117"/>
      <c r="F24" s="923"/>
      <c r="G24" s="957"/>
      <c r="H24" s="942"/>
    </row>
    <row r="25" spans="2:8" ht="20.25" customHeight="1" thickTop="1" thickBot="1">
      <c r="B25" s="953"/>
      <c r="C25" s="919"/>
      <c r="D25" s="924"/>
      <c r="E25" s="113" t="str">
        <f>IF(E26="","",ROUNDDOWN('７ページ'!J36*E26,0))</f>
        <v/>
      </c>
      <c r="F25" s="925" t="s">
        <v>25</v>
      </c>
      <c r="G25" s="957"/>
      <c r="H25" s="942"/>
    </row>
    <row r="26" spans="2:8" ht="38.1" customHeight="1" thickTop="1" thickBot="1">
      <c r="B26" s="953"/>
      <c r="C26" s="919"/>
      <c r="D26" s="921"/>
      <c r="E26" s="117"/>
      <c r="F26" s="923"/>
      <c r="G26" s="957"/>
      <c r="H26" s="942"/>
    </row>
    <row r="27" spans="2:8" ht="15" customHeight="1" thickTop="1" thickBot="1">
      <c r="B27" s="953"/>
      <c r="C27" s="919"/>
      <c r="D27" s="95" t="s">
        <v>96</v>
      </c>
      <c r="E27" s="915"/>
      <c r="F27" s="917" t="s">
        <v>25</v>
      </c>
      <c r="G27" s="957"/>
      <c r="H27" s="942"/>
    </row>
    <row r="28" spans="2:8" ht="38.1" customHeight="1" thickTop="1" thickBot="1">
      <c r="B28" s="953"/>
      <c r="C28" s="919"/>
      <c r="D28" s="424"/>
      <c r="E28" s="927"/>
      <c r="F28" s="923"/>
      <c r="G28" s="957"/>
      <c r="H28" s="942"/>
    </row>
    <row r="29" spans="2:8" ht="15" customHeight="1" thickTop="1" thickBot="1">
      <c r="B29" s="953"/>
      <c r="C29" s="919"/>
      <c r="D29" s="96" t="s">
        <v>96</v>
      </c>
      <c r="E29" s="926"/>
      <c r="F29" s="925" t="s">
        <v>25</v>
      </c>
      <c r="G29" s="957"/>
      <c r="H29" s="942"/>
    </row>
    <row r="30" spans="2:8" ht="38.1" customHeight="1" thickTop="1" thickBot="1">
      <c r="B30" s="953"/>
      <c r="C30" s="919"/>
      <c r="D30" s="423"/>
      <c r="E30" s="916"/>
      <c r="F30" s="918"/>
      <c r="G30" s="957"/>
      <c r="H30" s="942"/>
    </row>
    <row r="31" spans="2:8" ht="38.1" customHeight="1" thickTop="1" thickBot="1">
      <c r="B31" s="912" t="s">
        <v>40</v>
      </c>
      <c r="C31" s="913"/>
      <c r="D31" s="913"/>
      <c r="E31" s="913"/>
      <c r="F31" s="914"/>
      <c r="G31" s="74">
        <f>IF(AND(G5="",G8="",G13="",G19=""),"",SUM(G5:G30))</f>
        <v>0</v>
      </c>
      <c r="H31" s="97" t="s">
        <v>25</v>
      </c>
    </row>
    <row r="32" spans="2:8" s="23" customFormat="1" ht="44.25" customHeight="1">
      <c r="B32" s="686" t="s">
        <v>172</v>
      </c>
      <c r="C32" s="686"/>
      <c r="D32" s="686"/>
      <c r="E32" s="686"/>
      <c r="F32" s="686"/>
      <c r="G32" s="686"/>
      <c r="H32" s="686"/>
    </row>
  </sheetData>
  <sheetProtection algorithmName="SHA-512" hashValue="IsQKaNmLa8FgjshvylQ0F/DAhcDgufPPtV1xbPTQUbxpKjSBsIi67piloVD6y5oWkdkyD1tiPuJda+qTLSplGw==" saltValue="lMWI8lzxEg7Iu/veW6nWeA==" spinCount="100000" sheet="1" selectLockedCells="1"/>
  <mergeCells count="39">
    <mergeCell ref="B32:H32"/>
    <mergeCell ref="H19:H30"/>
    <mergeCell ref="B4:C4"/>
    <mergeCell ref="B5:C7"/>
    <mergeCell ref="G5:G7"/>
    <mergeCell ref="B8:B30"/>
    <mergeCell ref="G13:G18"/>
    <mergeCell ref="G19:G30"/>
    <mergeCell ref="E4:F4"/>
    <mergeCell ref="G4:H4"/>
    <mergeCell ref="H5:H7"/>
    <mergeCell ref="H13:H18"/>
    <mergeCell ref="F11:F12"/>
    <mergeCell ref="F6:F7"/>
    <mergeCell ref="F15:F16"/>
    <mergeCell ref="F13:F14"/>
    <mergeCell ref="H8:H12"/>
    <mergeCell ref="C13:C18"/>
    <mergeCell ref="D6:D7"/>
    <mergeCell ref="C8:C12"/>
    <mergeCell ref="G8:G12"/>
    <mergeCell ref="D15:D16"/>
    <mergeCell ref="D13:D14"/>
    <mergeCell ref="B31:F31"/>
    <mergeCell ref="E17:E18"/>
    <mergeCell ref="F17:F18"/>
    <mergeCell ref="C19:C30"/>
    <mergeCell ref="D19:D20"/>
    <mergeCell ref="F19:F20"/>
    <mergeCell ref="D21:D22"/>
    <mergeCell ref="F21:F22"/>
    <mergeCell ref="D23:D24"/>
    <mergeCell ref="F23:F24"/>
    <mergeCell ref="D25:D26"/>
    <mergeCell ref="F25:F26"/>
    <mergeCell ref="E29:E30"/>
    <mergeCell ref="F29:F30"/>
    <mergeCell ref="E27:E28"/>
    <mergeCell ref="F27:F28"/>
  </mergeCells>
  <phoneticPr fontId="4"/>
  <conditionalFormatting sqref="D8:D10 D12">
    <cfRule type="expression" dxfId="6" priority="1" stopIfTrue="1">
      <formula>AND(E8&lt;&gt;"",D8="")</formula>
    </cfRule>
  </conditionalFormatting>
  <conditionalFormatting sqref="D13:D16 D19 D21 D23 D25">
    <cfRule type="expression" dxfId="5" priority="2" stopIfTrue="1">
      <formula>AND(E14&lt;&gt;"",D13="")</formula>
    </cfRule>
  </conditionalFormatting>
  <conditionalFormatting sqref="D26">
    <cfRule type="expression" dxfId="4" priority="3" stopIfTrue="1">
      <formula>AND(E31&lt;&gt;"",D26="")</formula>
    </cfRule>
  </conditionalFormatting>
  <conditionalFormatting sqref="D24">
    <cfRule type="expression" dxfId="3" priority="4" stopIfTrue="1">
      <formula>AND(#REF!&lt;&gt;"",D24="")</formula>
    </cfRule>
  </conditionalFormatting>
  <conditionalFormatting sqref="D18 D28 D30">
    <cfRule type="expression" dxfId="2" priority="5" stopIfTrue="1">
      <formula>AND(E17&lt;&gt;"",D18="")</formula>
    </cfRule>
  </conditionalFormatting>
  <conditionalFormatting sqref="D22">
    <cfRule type="expression" dxfId="1" priority="6" stopIfTrue="1">
      <formula>AND(#REF!&lt;&gt;"",D22="")</formula>
    </cfRule>
  </conditionalFormatting>
  <conditionalFormatting sqref="D20">
    <cfRule type="expression" dxfId="0" priority="7" stopIfTrue="1">
      <formula>AND(#REF!&lt;&gt;"",D20="")</formula>
    </cfRule>
  </conditionalFormatting>
  <dataValidations count="1">
    <dataValidation imeMode="disabled" allowBlank="1" showInputMessage="1" showErrorMessage="1" error="数値のみ入力可能です。" sqref="E26:E30 E24 E22 E16:E18 E7:E10 E14 E12 E20 E5"/>
  </dataValidations>
  <pageMargins left="0.74803149606299213" right="0.27559055118110237" top="0.74803149606299213" bottom="0.55118110236220474" header="0.47244094488188981" footer="0.31496062992125984"/>
  <pageSetup paperSize="9" scale="87" orientation="portrait" r:id="rId1"/>
  <headerFooter alignWithMargins="0">
    <oddFooter>&amp;C&amp;14 6</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7"/>
  <sheetViews>
    <sheetView view="pageBreakPreview" zoomScale="85" zoomScaleNormal="70" zoomScaleSheetLayoutView="85" workbookViewId="0">
      <selection activeCell="D5" sqref="D5"/>
    </sheetView>
  </sheetViews>
  <sheetFormatPr defaultRowHeight="20.25" customHeight="1"/>
  <cols>
    <col min="1" max="1" width="3.875" style="18" customWidth="1"/>
    <col min="2" max="2" width="14.375" style="18" customWidth="1"/>
    <col min="3" max="3" width="7.875" style="18" customWidth="1"/>
    <col min="4" max="4" width="14.375" style="18" customWidth="1"/>
    <col min="5" max="5" width="7.75" style="18" customWidth="1"/>
    <col min="6" max="6" width="14.25" style="18" customWidth="1"/>
    <col min="7" max="7" width="7.75" style="18" customWidth="1"/>
    <col min="8" max="8" width="14.25" style="18" customWidth="1"/>
    <col min="9" max="9" width="7.875" style="18" customWidth="1"/>
    <col min="10" max="16384" width="9" style="18"/>
  </cols>
  <sheetData>
    <row r="1" spans="1:11" ht="19.5" customHeight="1">
      <c r="A1" s="49" t="s">
        <v>323</v>
      </c>
      <c r="B1" s="51"/>
      <c r="K1" s="368" t="str">
        <f>IF('実績報告書１ページ '!V2="","",'実績報告書１ページ '!V2&amp;"_"&amp;'実績報告書１ページ '!O2)</f>
        <v/>
      </c>
    </row>
    <row r="2" spans="1:11" ht="19.5" customHeight="1" thickBot="1">
      <c r="A2" s="254"/>
      <c r="B2" s="18" t="s">
        <v>324</v>
      </c>
    </row>
    <row r="3" spans="1:11" ht="19.5" customHeight="1">
      <c r="A3" s="254"/>
      <c r="B3" s="1006"/>
      <c r="C3" s="986"/>
      <c r="D3" s="990" t="s">
        <v>308</v>
      </c>
      <c r="E3" s="986"/>
      <c r="F3" s="990" t="s">
        <v>309</v>
      </c>
      <c r="G3" s="986"/>
      <c r="H3" s="990" t="s">
        <v>310</v>
      </c>
      <c r="I3" s="1001"/>
    </row>
    <row r="4" spans="1:11" ht="19.5" customHeight="1">
      <c r="A4" s="254"/>
      <c r="B4" s="1015"/>
      <c r="C4" s="1016"/>
      <c r="D4" s="1002" t="s">
        <v>325</v>
      </c>
      <c r="E4" s="989"/>
      <c r="F4" s="1002" t="s">
        <v>326</v>
      </c>
      <c r="G4" s="989"/>
      <c r="H4" s="1002" t="s">
        <v>327</v>
      </c>
      <c r="I4" s="1003"/>
    </row>
    <row r="5" spans="1:11" ht="41.25" customHeight="1" thickBot="1">
      <c r="B5" s="1017" t="s">
        <v>311</v>
      </c>
      <c r="C5" s="1018"/>
      <c r="D5" s="262" t="str">
        <f>IF('実績報告書１ページ '!AE52=0,"",ROUND('実績報告書１ページ '!AE52,2))</f>
        <v/>
      </c>
      <c r="E5" s="263" t="s">
        <v>312</v>
      </c>
      <c r="F5" s="264">
        <f>'実績報告書１ページ '!I51</f>
        <v>0</v>
      </c>
      <c r="G5" s="263" t="s">
        <v>64</v>
      </c>
      <c r="H5" s="265" t="str">
        <f>IF(D5="","",ROUND(D5*F5,2))</f>
        <v/>
      </c>
      <c r="I5" s="266" t="s">
        <v>313</v>
      </c>
    </row>
    <row r="6" spans="1:11" ht="19.5" customHeight="1">
      <c r="A6" s="27"/>
      <c r="B6" s="145"/>
      <c r="C6" s="145"/>
      <c r="D6" s="32"/>
      <c r="E6" s="32"/>
      <c r="F6" s="32"/>
      <c r="G6" s="32"/>
      <c r="H6" s="32"/>
      <c r="I6" s="32"/>
      <c r="J6" s="27"/>
      <c r="K6" s="27"/>
    </row>
    <row r="7" spans="1:11" ht="19.5" customHeight="1">
      <c r="A7" s="27"/>
      <c r="B7" s="1019" t="s">
        <v>314</v>
      </c>
      <c r="C7" s="1019" t="s">
        <v>149</v>
      </c>
      <c r="D7" s="1020" t="s">
        <v>315</v>
      </c>
      <c r="E7" s="1020"/>
      <c r="F7" s="1020"/>
      <c r="G7" s="1020"/>
      <c r="H7" s="1020"/>
      <c r="I7" s="1020"/>
      <c r="J7" s="1020"/>
      <c r="K7" s="27"/>
    </row>
    <row r="8" spans="1:11" ht="19.5" customHeight="1">
      <c r="A8" s="27"/>
      <c r="B8" s="1019"/>
      <c r="C8" s="1019"/>
      <c r="D8" s="1021" t="s">
        <v>316</v>
      </c>
      <c r="E8" s="1021"/>
      <c r="F8" s="1021"/>
      <c r="G8" s="1021"/>
      <c r="H8" s="1021"/>
      <c r="I8" s="1021"/>
      <c r="J8" s="1021"/>
      <c r="K8" s="27"/>
    </row>
    <row r="9" spans="1:11" ht="19.5" customHeight="1" thickBot="1">
      <c r="A9" s="27"/>
      <c r="B9" s="145"/>
      <c r="C9" s="145"/>
      <c r="D9" s="145"/>
      <c r="E9" s="145"/>
      <c r="F9" s="145"/>
      <c r="G9" s="145"/>
      <c r="H9" s="145"/>
      <c r="I9" s="32"/>
      <c r="J9" s="27"/>
      <c r="K9" s="27"/>
    </row>
    <row r="10" spans="1:11" ht="19.5" customHeight="1">
      <c r="A10" s="27"/>
      <c r="B10" s="145"/>
      <c r="C10" s="1019" t="s">
        <v>317</v>
      </c>
      <c r="D10" s="1022" t="str">
        <f>F24&amp;"時間（ｉ）＋"&amp;H19&amp;"時間（ｆ）"</f>
        <v>時間（ｉ）＋時間（ｆ）</v>
      </c>
      <c r="E10" s="1022"/>
      <c r="F10" s="1022"/>
      <c r="G10" s="1023" t="s">
        <v>149</v>
      </c>
      <c r="H10" s="267" t="str">
        <f>SUM(F24,H19)&amp;"時間"</f>
        <v>0時間</v>
      </c>
      <c r="I10" s="1025" t="s">
        <v>318</v>
      </c>
      <c r="J10" s="1026" t="str">
        <f>IF(D5="","",ROUNDUP(SUM(F24,H19)/SUM(H5,F24,H19),3))</f>
        <v/>
      </c>
      <c r="K10" s="1027"/>
    </row>
    <row r="11" spans="1:11" ht="19.5" customHeight="1" thickBot="1">
      <c r="A11" s="27"/>
      <c r="B11" s="145"/>
      <c r="C11" s="1019"/>
      <c r="D11" s="1028" t="str">
        <f>H5&amp;"時間（c）+ "&amp;F24&amp;"時間（i）+ "&amp;H19&amp;"時間（f)"</f>
        <v>時間（c）+ 時間（i）+ 時間（f)</v>
      </c>
      <c r="E11" s="1028"/>
      <c r="F11" s="1028"/>
      <c r="G11" s="1024"/>
      <c r="H11" s="268" t="str">
        <f>SUM(H5,F24,H19)&amp;"時間"</f>
        <v>0時間</v>
      </c>
      <c r="I11" s="1025"/>
      <c r="J11" s="973" t="s">
        <v>161</v>
      </c>
      <c r="K11" s="974"/>
    </row>
    <row r="12" spans="1:11" ht="19.5" customHeight="1">
      <c r="A12" s="49"/>
      <c r="B12" s="51"/>
      <c r="K12" s="26"/>
    </row>
    <row r="13" spans="1:11" ht="20.25" customHeight="1" thickBot="1">
      <c r="A13" s="254"/>
      <c r="B13" s="18" t="s">
        <v>349</v>
      </c>
    </row>
    <row r="14" spans="1:11" ht="21" customHeight="1">
      <c r="A14" s="254"/>
      <c r="B14" s="1006"/>
      <c r="C14" s="986"/>
      <c r="D14" s="990" t="s">
        <v>49</v>
      </c>
      <c r="E14" s="986"/>
      <c r="F14" s="990" t="s">
        <v>50</v>
      </c>
      <c r="G14" s="986"/>
      <c r="H14" s="990" t="s">
        <v>51</v>
      </c>
      <c r="I14" s="1001"/>
    </row>
    <row r="15" spans="1:11" ht="20.25" customHeight="1">
      <c r="A15" s="254"/>
      <c r="B15" s="987"/>
      <c r="C15" s="989"/>
      <c r="D15" s="1002" t="s">
        <v>319</v>
      </c>
      <c r="E15" s="989"/>
      <c r="F15" s="1007" t="s">
        <v>328</v>
      </c>
      <c r="G15" s="1008"/>
      <c r="H15" s="1002" t="s">
        <v>329</v>
      </c>
      <c r="I15" s="1003"/>
    </row>
    <row r="16" spans="1:11" ht="41.25" customHeight="1">
      <c r="A16" s="254"/>
      <c r="B16" s="1009" t="s">
        <v>52</v>
      </c>
      <c r="C16" s="1010"/>
      <c r="D16" s="75" t="str">
        <f>IF('実績報告書１ページ '!AE26=0,"",ROUND('実績報告書１ページ '!AE26,2))</f>
        <v/>
      </c>
      <c r="E16" s="76" t="s">
        <v>229</v>
      </c>
      <c r="F16" s="75" t="str">
        <f>'３ページ'!S5</f>
        <v/>
      </c>
      <c r="G16" s="76" t="s">
        <v>14</v>
      </c>
      <c r="H16" s="75" t="str">
        <f>IF(D16="","",ROUND(D16*F16,2))</f>
        <v/>
      </c>
      <c r="I16" s="77" t="s">
        <v>53</v>
      </c>
    </row>
    <row r="17" spans="2:10" ht="41.25" customHeight="1">
      <c r="B17" s="1009" t="s">
        <v>55</v>
      </c>
      <c r="C17" s="1010"/>
      <c r="D17" s="75" t="str">
        <f>IF(D16="","",ROUND('実績報告書１ページ '!AE31,2))</f>
        <v/>
      </c>
      <c r="E17" s="76" t="s">
        <v>53</v>
      </c>
      <c r="F17" s="75" t="str">
        <f>'３ページ'!S8</f>
        <v/>
      </c>
      <c r="G17" s="76" t="s">
        <v>14</v>
      </c>
      <c r="H17" s="75" t="str">
        <f>IF(D17="","",ROUND(D17*F17,2))</f>
        <v/>
      </c>
      <c r="I17" s="77" t="s">
        <v>53</v>
      </c>
    </row>
    <row r="18" spans="2:10" ht="41.25" customHeight="1" thickBot="1">
      <c r="B18" s="1011" t="s">
        <v>54</v>
      </c>
      <c r="C18" s="1012"/>
      <c r="D18" s="103" t="str">
        <f>IF(D16="","",ROUND('実績報告書１ページ '!AG35,2))</f>
        <v/>
      </c>
      <c r="E18" s="79" t="s">
        <v>53</v>
      </c>
      <c r="F18" s="78" t="str">
        <f>'３ページ'!S11</f>
        <v/>
      </c>
      <c r="G18" s="79" t="s">
        <v>14</v>
      </c>
      <c r="H18" s="78" t="str">
        <f>IF(D18="","",ROUND(D18*F18,2))</f>
        <v/>
      </c>
      <c r="I18" s="80" t="s">
        <v>53</v>
      </c>
    </row>
    <row r="19" spans="2:10" ht="41.25" customHeight="1" thickTop="1" thickBot="1">
      <c r="B19" s="1013" t="s">
        <v>10</v>
      </c>
      <c r="C19" s="1014"/>
      <c r="D19" s="1004"/>
      <c r="E19" s="1005"/>
      <c r="F19" s="1004"/>
      <c r="G19" s="1005"/>
      <c r="H19" s="81" t="str">
        <f>IF(H16="","",ROUND(SUM(H16:H18),2))</f>
        <v/>
      </c>
      <c r="I19" s="82" t="s">
        <v>330</v>
      </c>
    </row>
    <row r="20" spans="2:10" ht="20.25" customHeight="1">
      <c r="C20" s="254"/>
      <c r="D20" s="254"/>
      <c r="E20" s="254"/>
      <c r="F20" s="254"/>
      <c r="G20" s="254"/>
      <c r="H20" s="254"/>
      <c r="I20" s="254"/>
    </row>
    <row r="21" spans="2:10" ht="20.25" customHeight="1" thickBot="1">
      <c r="B21" s="254" t="s">
        <v>350</v>
      </c>
      <c r="D21" s="254"/>
      <c r="E21" s="254"/>
      <c r="F21" s="254"/>
      <c r="G21" s="254"/>
      <c r="H21" s="254"/>
      <c r="I21" s="254"/>
    </row>
    <row r="22" spans="2:10" ht="21" customHeight="1">
      <c r="B22" s="998" t="s">
        <v>230</v>
      </c>
      <c r="C22" s="999"/>
      <c r="D22" s="1000" t="s">
        <v>208</v>
      </c>
      <c r="E22" s="999"/>
      <c r="F22" s="990" t="s">
        <v>209</v>
      </c>
      <c r="G22" s="1001"/>
      <c r="H22" s="254"/>
      <c r="I22" s="254"/>
    </row>
    <row r="23" spans="2:10" ht="20.25" customHeight="1">
      <c r="B23" s="987" t="s">
        <v>331</v>
      </c>
      <c r="C23" s="989"/>
      <c r="D23" s="1002" t="s">
        <v>332</v>
      </c>
      <c r="E23" s="989"/>
      <c r="F23" s="1002" t="s">
        <v>333</v>
      </c>
      <c r="G23" s="1003"/>
      <c r="H23" s="254"/>
      <c r="I23" s="254"/>
    </row>
    <row r="24" spans="2:10" ht="41.25" customHeight="1" thickBot="1">
      <c r="B24" s="83" t="str">
        <f>IF('実績報告書１ページ '!AE21=0,"",ROUND('実績報告書１ページ '!AE21,2))</f>
        <v/>
      </c>
      <c r="C24" s="84" t="s">
        <v>53</v>
      </c>
      <c r="D24" s="85" t="str">
        <f>'３ページ'!S24</f>
        <v/>
      </c>
      <c r="E24" s="84" t="s">
        <v>14</v>
      </c>
      <c r="F24" s="85" t="str">
        <f>IF(B24="","",ROUND(B24*D24,2))</f>
        <v/>
      </c>
      <c r="G24" s="86" t="s">
        <v>334</v>
      </c>
      <c r="H24" s="254"/>
      <c r="I24" s="254"/>
    </row>
    <row r="25" spans="2:10" ht="20.25" customHeight="1">
      <c r="C25" s="254"/>
      <c r="D25" s="254"/>
      <c r="E25" s="254"/>
      <c r="F25" s="254"/>
      <c r="G25" s="254"/>
      <c r="H25" s="254"/>
      <c r="I25" s="254"/>
    </row>
    <row r="26" spans="2:10" ht="20.25" customHeight="1" thickBot="1">
      <c r="B26" s="254" t="s">
        <v>351</v>
      </c>
      <c r="D26" s="254"/>
      <c r="E26" s="254"/>
      <c r="F26" s="254"/>
      <c r="G26" s="254"/>
      <c r="H26" s="254"/>
      <c r="I26" s="254"/>
    </row>
    <row r="27" spans="2:10" ht="21" customHeight="1">
      <c r="B27" s="984" t="s">
        <v>56</v>
      </c>
      <c r="C27" s="985"/>
      <c r="D27" s="986"/>
      <c r="E27" s="990" t="s">
        <v>213</v>
      </c>
      <c r="F27" s="991"/>
      <c r="G27" s="992"/>
    </row>
    <row r="28" spans="2:10" ht="20.25" customHeight="1">
      <c r="B28" s="987"/>
      <c r="C28" s="988"/>
      <c r="D28" s="989"/>
      <c r="E28" s="993" t="s">
        <v>231</v>
      </c>
      <c r="F28" s="994"/>
      <c r="G28" s="995"/>
    </row>
    <row r="29" spans="2:10" ht="41.25" customHeight="1" thickBot="1">
      <c r="B29" s="87" t="s">
        <v>232</v>
      </c>
      <c r="C29" s="88" t="str">
        <f>IF('２ページ'!F2="","",'２ページ'!F2)</f>
        <v/>
      </c>
      <c r="D29" s="89" t="s">
        <v>335</v>
      </c>
      <c r="E29" s="90" t="s">
        <v>233</v>
      </c>
      <c r="F29" s="88" t="str">
        <f>IF(C29="","",COUNTIF('２ページ'!D7:E15,"兼任")+COUNTIF('２-２ページ'!D4:E23,"兼任"))</f>
        <v/>
      </c>
      <c r="G29" s="91" t="s">
        <v>336</v>
      </c>
    </row>
    <row r="30" spans="2:10" ht="20.25" customHeight="1">
      <c r="B30" s="254"/>
      <c r="C30" s="254"/>
      <c r="E30" s="254"/>
    </row>
    <row r="31" spans="2:10" ht="20.25" customHeight="1">
      <c r="B31" s="254" t="s">
        <v>352</v>
      </c>
      <c r="C31" s="254"/>
      <c r="D31" s="254"/>
      <c r="E31" s="254"/>
    </row>
    <row r="32" spans="2:10" ht="20.25" customHeight="1">
      <c r="B32" s="977" t="s">
        <v>234</v>
      </c>
      <c r="C32" s="254"/>
      <c r="D32" s="996" t="s">
        <v>320</v>
      </c>
      <c r="E32" s="50"/>
      <c r="F32" s="997" t="s">
        <v>337</v>
      </c>
      <c r="G32" s="997"/>
      <c r="H32" s="997"/>
      <c r="I32" s="997"/>
      <c r="J32" s="997"/>
    </row>
    <row r="33" spans="2:11" ht="12" customHeight="1">
      <c r="B33" s="978"/>
      <c r="C33" s="256" t="s">
        <v>235</v>
      </c>
      <c r="D33" s="996"/>
      <c r="E33" s="150" t="s">
        <v>162</v>
      </c>
    </row>
    <row r="34" spans="2:11" ht="20.25" customHeight="1">
      <c r="B34" s="978"/>
      <c r="C34" s="254"/>
      <c r="D34" s="996"/>
      <c r="E34" s="50"/>
      <c r="F34" s="635" t="s">
        <v>338</v>
      </c>
      <c r="G34" s="635"/>
      <c r="H34" s="635"/>
      <c r="I34" s="635"/>
      <c r="J34" s="635"/>
    </row>
    <row r="35" spans="2:11" ht="20.25" customHeight="1" thickBot="1">
      <c r="B35" s="254"/>
      <c r="C35" s="254"/>
      <c r="D35" s="254"/>
      <c r="E35" s="254"/>
    </row>
    <row r="36" spans="2:11" ht="20.25" customHeight="1">
      <c r="C36" s="92"/>
      <c r="D36" s="981">
        <f>IF(一番最初に入力!C7&gt;=71100,'７ページ'!J10,1)</f>
        <v>1</v>
      </c>
      <c r="E36" s="982" t="str">
        <f>IF(H19="","　　　 時間(f)",H19&amp;"時間(f)")</f>
        <v>　　　 時間(f)</v>
      </c>
      <c r="F36" s="982"/>
      <c r="G36" s="982"/>
      <c r="H36" s="982"/>
      <c r="J36" s="969" t="str">
        <f>IF(H19="","",IF(H19+F24=0,0,ROUNDUP(D36*H19/(H19+F24),3)))</f>
        <v/>
      </c>
      <c r="K36" s="970"/>
    </row>
    <row r="37" spans="2:11" ht="12" customHeight="1">
      <c r="C37" s="257" t="s">
        <v>235</v>
      </c>
      <c r="D37" s="981"/>
      <c r="E37" s="1" t="s">
        <v>162</v>
      </c>
      <c r="F37" s="1"/>
      <c r="G37" s="257"/>
      <c r="I37" s="257" t="s">
        <v>149</v>
      </c>
      <c r="J37" s="971"/>
      <c r="K37" s="972"/>
    </row>
    <row r="38" spans="2:11" ht="20.25" customHeight="1" thickBot="1">
      <c r="C38" s="92"/>
      <c r="D38" s="981"/>
      <c r="E38" s="983" t="str">
        <f>IF(H19="","　　　 時間(f)＋　　　 時間(i)",H19&amp;"時間(f)＋"&amp;F24&amp;"時間(i)")</f>
        <v>　　　 時間(f)＋　　　 時間(i)</v>
      </c>
      <c r="F38" s="983"/>
      <c r="G38" s="983"/>
      <c r="H38" s="983"/>
      <c r="J38" s="973" t="s">
        <v>161</v>
      </c>
      <c r="K38" s="974"/>
    </row>
    <row r="40" spans="2:11" ht="20.25" customHeight="1">
      <c r="B40" s="18" t="s">
        <v>353</v>
      </c>
    </row>
    <row r="41" spans="2:11" ht="20.25" customHeight="1">
      <c r="B41" s="975" t="s">
        <v>236</v>
      </c>
      <c r="D41" s="977" t="s">
        <v>234</v>
      </c>
      <c r="F41" s="979" t="s">
        <v>321</v>
      </c>
      <c r="G41" s="980"/>
      <c r="H41" s="980"/>
    </row>
    <row r="42" spans="2:11" ht="12" customHeight="1">
      <c r="B42" s="976"/>
      <c r="C42" s="257" t="s">
        <v>235</v>
      </c>
      <c r="D42" s="978"/>
      <c r="E42" s="258" t="s">
        <v>237</v>
      </c>
    </row>
    <row r="43" spans="2:11" ht="20.25" customHeight="1">
      <c r="B43" s="976"/>
      <c r="D43" s="978"/>
      <c r="F43" s="979" t="s">
        <v>322</v>
      </c>
      <c r="G43" s="980"/>
      <c r="H43" s="980"/>
    </row>
    <row r="44" spans="2:11" ht="16.5" thickBot="1"/>
    <row r="45" spans="2:11" ht="15.75">
      <c r="D45" s="963" t="str">
        <f>J36</f>
        <v/>
      </c>
      <c r="F45" s="188" t="str">
        <f>IF(C29="","　　　名",C29&amp;"名")</f>
        <v>　　　名</v>
      </c>
      <c r="H45" s="966" t="str">
        <f>IF(C29="","",IF(F29=0,0,IF(C29&lt;=F29,ROUNDUP(J36*C29/F29,3),J36)))</f>
        <v/>
      </c>
    </row>
    <row r="46" spans="2:11" ht="15.75">
      <c r="C46" s="257" t="s">
        <v>149</v>
      </c>
      <c r="D46" s="964"/>
      <c r="E46" s="258" t="s">
        <v>162</v>
      </c>
      <c r="G46" s="257" t="s">
        <v>149</v>
      </c>
      <c r="H46" s="967"/>
    </row>
    <row r="47" spans="2:11" ht="16.5" thickBot="1">
      <c r="D47" s="965"/>
      <c r="F47" s="188" t="str">
        <f>IF(F29="","　　　名",F29&amp;"名")</f>
        <v>　　　名</v>
      </c>
      <c r="H47" s="968"/>
      <c r="I47" s="18" t="s">
        <v>163</v>
      </c>
    </row>
  </sheetData>
  <sheetProtection algorithmName="SHA-512" hashValue="GYhtcJZ3wiY5MFfAi/ZpobjcRu7C1bKdv8d7qW48wDseTy9SjRiX/T3lt4Efkb2bBkjta6OjOb8GY3i7DRuOqg==" saltValue="1GvPpiGUJVrdzNaUlbx4jQ==" spinCount="100000" sheet="1" objects="1" scenarios="1"/>
  <mergeCells count="58">
    <mergeCell ref="C10:C11"/>
    <mergeCell ref="D10:F10"/>
    <mergeCell ref="G10:G11"/>
    <mergeCell ref="I10:I11"/>
    <mergeCell ref="J10:K10"/>
    <mergeCell ref="D11:F11"/>
    <mergeCell ref="J11:K11"/>
    <mergeCell ref="B5:C5"/>
    <mergeCell ref="B7:B8"/>
    <mergeCell ref="C7:C8"/>
    <mergeCell ref="D7:J7"/>
    <mergeCell ref="D8:J8"/>
    <mergeCell ref="B3:C3"/>
    <mergeCell ref="D3:E3"/>
    <mergeCell ref="F3:G3"/>
    <mergeCell ref="H3:I3"/>
    <mergeCell ref="B4:C4"/>
    <mergeCell ref="D4:E4"/>
    <mergeCell ref="F4:G4"/>
    <mergeCell ref="H4:I4"/>
    <mergeCell ref="F19:G19"/>
    <mergeCell ref="B14:C14"/>
    <mergeCell ref="D14:E14"/>
    <mergeCell ref="F14:G14"/>
    <mergeCell ref="H14:I14"/>
    <mergeCell ref="B15:C15"/>
    <mergeCell ref="D15:E15"/>
    <mergeCell ref="F15:G15"/>
    <mergeCell ref="H15:I15"/>
    <mergeCell ref="B16:C16"/>
    <mergeCell ref="B17:C17"/>
    <mergeCell ref="B18:C18"/>
    <mergeCell ref="B19:C19"/>
    <mergeCell ref="D19:E19"/>
    <mergeCell ref="B22:C22"/>
    <mergeCell ref="D22:E22"/>
    <mergeCell ref="F22:G22"/>
    <mergeCell ref="B23:C23"/>
    <mergeCell ref="D23:E23"/>
    <mergeCell ref="F23:G23"/>
    <mergeCell ref="B27:D28"/>
    <mergeCell ref="E27:G27"/>
    <mergeCell ref="E28:G28"/>
    <mergeCell ref="B32:B34"/>
    <mergeCell ref="D32:D34"/>
    <mergeCell ref="F32:J32"/>
    <mergeCell ref="F34:J34"/>
    <mergeCell ref="D45:D47"/>
    <mergeCell ref="H45:H47"/>
    <mergeCell ref="J36:K37"/>
    <mergeCell ref="J38:K38"/>
    <mergeCell ref="B41:B43"/>
    <mergeCell ref="D41:D43"/>
    <mergeCell ref="F41:H41"/>
    <mergeCell ref="F43:H43"/>
    <mergeCell ref="D36:D38"/>
    <mergeCell ref="E36:H36"/>
    <mergeCell ref="E38:H38"/>
  </mergeCells>
  <phoneticPr fontId="4"/>
  <printOptions horizontalCentered="1"/>
  <pageMargins left="0.51181102362204722" right="0.31496062992125984" top="0.74803149606299213" bottom="0.74803149606299213" header="0.31496062992125984" footer="0.31496062992125984"/>
  <pageSetup paperSize="9" scale="76" orientation="portrait" r:id="rId1"/>
  <headerFooter>
    <oddFooter>&amp;C&amp;14 7</oddFooter>
  </headerFooter>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9"/>
  <sheetViews>
    <sheetView zoomScale="85" zoomScaleNormal="85" workbookViewId="0"/>
  </sheetViews>
  <sheetFormatPr defaultRowHeight="13.5"/>
  <cols>
    <col min="1" max="1" width="8.125" style="346" customWidth="1"/>
    <col min="2" max="2" width="18.625" style="346" customWidth="1"/>
    <col min="3" max="3" width="41.125" style="346" customWidth="1"/>
    <col min="4" max="4" width="26" style="346" customWidth="1"/>
    <col min="5" max="5" width="21" style="346" customWidth="1"/>
    <col min="6" max="6" width="5" style="346" customWidth="1"/>
    <col min="7" max="16384" width="9" style="346"/>
  </cols>
  <sheetData>
    <row r="1" spans="1:6" ht="18">
      <c r="A1" s="342" t="s">
        <v>437</v>
      </c>
      <c r="B1" s="343" t="s">
        <v>307</v>
      </c>
      <c r="C1" s="344" t="s">
        <v>438</v>
      </c>
      <c r="D1" s="343" t="s">
        <v>439</v>
      </c>
      <c r="E1" s="344" t="s">
        <v>440</v>
      </c>
      <c r="F1" s="345" t="s">
        <v>441</v>
      </c>
    </row>
    <row r="2" spans="1:6" s="402" customFormat="1" ht="18.75">
      <c r="A2" s="347">
        <v>11117</v>
      </c>
      <c r="B2" s="348" t="s">
        <v>917</v>
      </c>
      <c r="C2" s="349" t="s">
        <v>442</v>
      </c>
      <c r="D2" s="350" t="s">
        <v>443</v>
      </c>
      <c r="E2" s="351" t="s">
        <v>444</v>
      </c>
      <c r="F2" s="352">
        <v>60</v>
      </c>
    </row>
    <row r="3" spans="1:6" s="402" customFormat="1" ht="18.75">
      <c r="A3" s="353">
        <v>11122</v>
      </c>
      <c r="B3" s="354" t="s">
        <v>917</v>
      </c>
      <c r="C3" s="355" t="s">
        <v>445</v>
      </c>
      <c r="D3" s="356" t="s">
        <v>446</v>
      </c>
      <c r="E3" s="357" t="s">
        <v>447</v>
      </c>
      <c r="F3" s="358">
        <v>45</v>
      </c>
    </row>
    <row r="4" spans="1:6" s="402" customFormat="1" ht="18.75">
      <c r="A4" s="353">
        <v>11135</v>
      </c>
      <c r="B4" s="354" t="s">
        <v>917</v>
      </c>
      <c r="C4" s="355" t="s">
        <v>396</v>
      </c>
      <c r="D4" s="356" t="s">
        <v>493</v>
      </c>
      <c r="E4" s="357" t="s">
        <v>494</v>
      </c>
      <c r="F4" s="358">
        <v>150</v>
      </c>
    </row>
    <row r="5" spans="1:6" s="402" customFormat="1" ht="18.75">
      <c r="A5" s="353">
        <v>11136</v>
      </c>
      <c r="B5" s="354" t="s">
        <v>917</v>
      </c>
      <c r="C5" s="355" t="s">
        <v>398</v>
      </c>
      <c r="D5" s="356" t="s">
        <v>496</v>
      </c>
      <c r="E5" s="357" t="s">
        <v>494</v>
      </c>
      <c r="F5" s="358">
        <v>90</v>
      </c>
    </row>
    <row r="6" spans="1:6" s="402" customFormat="1" ht="18.75">
      <c r="A6" s="353">
        <v>11209</v>
      </c>
      <c r="B6" s="354" t="s">
        <v>917</v>
      </c>
      <c r="C6" s="355" t="s">
        <v>448</v>
      </c>
      <c r="D6" s="356" t="s">
        <v>449</v>
      </c>
      <c r="E6" s="357" t="s">
        <v>450</v>
      </c>
      <c r="F6" s="358">
        <v>45</v>
      </c>
    </row>
    <row r="7" spans="1:6" s="402" customFormat="1" ht="18.75">
      <c r="A7" s="353">
        <v>11222</v>
      </c>
      <c r="B7" s="354" t="s">
        <v>917</v>
      </c>
      <c r="C7" s="355" t="s">
        <v>451</v>
      </c>
      <c r="D7" s="356" t="s">
        <v>452</v>
      </c>
      <c r="E7" s="357" t="s">
        <v>453</v>
      </c>
      <c r="F7" s="358">
        <v>25</v>
      </c>
    </row>
    <row r="8" spans="1:6" s="402" customFormat="1" ht="18.75">
      <c r="A8" s="353">
        <v>11224</v>
      </c>
      <c r="B8" s="354" t="s">
        <v>917</v>
      </c>
      <c r="C8" s="355" t="s">
        <v>454</v>
      </c>
      <c r="D8" s="356" t="s">
        <v>821</v>
      </c>
      <c r="E8" s="357" t="s">
        <v>455</v>
      </c>
      <c r="F8" s="358">
        <v>80</v>
      </c>
    </row>
    <row r="9" spans="1:6" s="402" customFormat="1" ht="18.75">
      <c r="A9" s="353">
        <v>11225</v>
      </c>
      <c r="B9" s="354" t="s">
        <v>917</v>
      </c>
      <c r="C9" s="355" t="s">
        <v>456</v>
      </c>
      <c r="D9" s="356" t="s">
        <v>822</v>
      </c>
      <c r="E9" s="357" t="s">
        <v>457</v>
      </c>
      <c r="F9" s="358">
        <v>25</v>
      </c>
    </row>
    <row r="10" spans="1:6" s="402" customFormat="1" ht="18.75">
      <c r="A10" s="353">
        <v>11226</v>
      </c>
      <c r="B10" s="354" t="s">
        <v>917</v>
      </c>
      <c r="C10" s="355" t="s">
        <v>407</v>
      </c>
      <c r="D10" s="356" t="s">
        <v>509</v>
      </c>
      <c r="E10" s="357" t="s">
        <v>510</v>
      </c>
      <c r="F10" s="358">
        <v>150</v>
      </c>
    </row>
    <row r="11" spans="1:6" s="402" customFormat="1" ht="18.75">
      <c r="A11" s="353">
        <v>11301</v>
      </c>
      <c r="B11" s="354" t="s">
        <v>917</v>
      </c>
      <c r="C11" s="355" t="s">
        <v>458</v>
      </c>
      <c r="D11" s="356" t="s">
        <v>823</v>
      </c>
      <c r="E11" s="357"/>
      <c r="F11" s="358">
        <v>120</v>
      </c>
    </row>
    <row r="12" spans="1:6" s="402" customFormat="1" ht="18.75">
      <c r="A12" s="353">
        <v>11311</v>
      </c>
      <c r="B12" s="354" t="s">
        <v>917</v>
      </c>
      <c r="C12" s="355" t="s">
        <v>459</v>
      </c>
      <c r="D12" s="356" t="s">
        <v>460</v>
      </c>
      <c r="E12" s="357"/>
      <c r="F12" s="358">
        <v>180</v>
      </c>
    </row>
    <row r="13" spans="1:6" s="402" customFormat="1" ht="18.75">
      <c r="A13" s="353">
        <v>11316</v>
      </c>
      <c r="B13" s="354" t="s">
        <v>917</v>
      </c>
      <c r="C13" s="355" t="s">
        <v>461</v>
      </c>
      <c r="D13" s="356" t="s">
        <v>462</v>
      </c>
      <c r="E13" s="357" t="s">
        <v>463</v>
      </c>
      <c r="F13" s="358">
        <v>105</v>
      </c>
    </row>
    <row r="14" spans="1:6" s="402" customFormat="1" ht="18.75">
      <c r="A14" s="353">
        <v>11317</v>
      </c>
      <c r="B14" s="354" t="s">
        <v>917</v>
      </c>
      <c r="C14" s="355" t="s">
        <v>464</v>
      </c>
      <c r="D14" s="356" t="s">
        <v>824</v>
      </c>
      <c r="E14" s="357" t="s">
        <v>465</v>
      </c>
      <c r="F14" s="358">
        <v>150</v>
      </c>
    </row>
    <row r="15" spans="1:6" s="402" customFormat="1" ht="18.75">
      <c r="A15" s="353">
        <v>11318</v>
      </c>
      <c r="B15" s="354" t="s">
        <v>917</v>
      </c>
      <c r="C15" s="355" t="s">
        <v>466</v>
      </c>
      <c r="D15" s="356" t="s">
        <v>825</v>
      </c>
      <c r="E15" s="357" t="s">
        <v>467</v>
      </c>
      <c r="F15" s="358">
        <v>60</v>
      </c>
    </row>
    <row r="16" spans="1:6" s="402" customFormat="1" ht="18.75">
      <c r="A16" s="353">
        <v>11319</v>
      </c>
      <c r="B16" s="354" t="s">
        <v>917</v>
      </c>
      <c r="C16" s="355" t="s">
        <v>468</v>
      </c>
      <c r="D16" s="356" t="s">
        <v>826</v>
      </c>
      <c r="E16" s="357" t="s">
        <v>467</v>
      </c>
      <c r="F16" s="358">
        <v>70</v>
      </c>
    </row>
    <row r="17" spans="1:6" s="402" customFormat="1" ht="18.75">
      <c r="A17" s="353">
        <v>11406</v>
      </c>
      <c r="B17" s="354" t="s">
        <v>917</v>
      </c>
      <c r="C17" s="355" t="s">
        <v>469</v>
      </c>
      <c r="D17" s="356" t="s">
        <v>827</v>
      </c>
      <c r="E17" s="357" t="s">
        <v>470</v>
      </c>
      <c r="F17" s="358">
        <v>60</v>
      </c>
    </row>
    <row r="18" spans="1:6" s="402" customFormat="1" ht="18.75">
      <c r="A18" s="353">
        <v>11408</v>
      </c>
      <c r="B18" s="354" t="s">
        <v>917</v>
      </c>
      <c r="C18" s="355" t="s">
        <v>471</v>
      </c>
      <c r="D18" s="356" t="s">
        <v>472</v>
      </c>
      <c r="E18" s="357"/>
      <c r="F18" s="358">
        <v>40</v>
      </c>
    </row>
    <row r="19" spans="1:6" s="402" customFormat="1" ht="18.75">
      <c r="A19" s="353">
        <v>11412</v>
      </c>
      <c r="B19" s="354" t="s">
        <v>917</v>
      </c>
      <c r="C19" s="355" t="s">
        <v>473</v>
      </c>
      <c r="D19" s="356" t="s">
        <v>474</v>
      </c>
      <c r="E19" s="357" t="s">
        <v>475</v>
      </c>
      <c r="F19" s="358">
        <v>80</v>
      </c>
    </row>
    <row r="20" spans="1:6" s="402" customFormat="1" ht="18.75">
      <c r="A20" s="353">
        <v>11424</v>
      </c>
      <c r="B20" s="354" t="s">
        <v>917</v>
      </c>
      <c r="C20" s="355" t="s">
        <v>476</v>
      </c>
      <c r="D20" s="356" t="s">
        <v>477</v>
      </c>
      <c r="E20" s="357" t="s">
        <v>463</v>
      </c>
      <c r="F20" s="358">
        <v>120</v>
      </c>
    </row>
    <row r="21" spans="1:6" s="402" customFormat="1" ht="18.75">
      <c r="A21" s="353">
        <v>11425</v>
      </c>
      <c r="B21" s="354" t="s">
        <v>917</v>
      </c>
      <c r="C21" s="355" t="s">
        <v>423</v>
      </c>
      <c r="D21" s="356" t="s">
        <v>538</v>
      </c>
      <c r="E21" s="357" t="s">
        <v>539</v>
      </c>
      <c r="F21" s="358">
        <v>60</v>
      </c>
    </row>
    <row r="22" spans="1:6" s="402" customFormat="1" ht="18.75">
      <c r="A22" s="353">
        <v>11526</v>
      </c>
      <c r="B22" s="354" t="s">
        <v>917</v>
      </c>
      <c r="C22" s="355" t="s">
        <v>426</v>
      </c>
      <c r="D22" s="356" t="s">
        <v>543</v>
      </c>
      <c r="E22" s="357" t="s">
        <v>494</v>
      </c>
      <c r="F22" s="358">
        <v>75</v>
      </c>
    </row>
    <row r="23" spans="1:6" s="402" customFormat="1" ht="18.75">
      <c r="A23" s="359">
        <v>11527</v>
      </c>
      <c r="B23" s="403" t="s">
        <v>917</v>
      </c>
      <c r="C23" s="360" t="s">
        <v>431</v>
      </c>
      <c r="D23" s="361" t="s">
        <v>551</v>
      </c>
      <c r="E23" s="362" t="s">
        <v>494</v>
      </c>
      <c r="F23" s="363">
        <v>75</v>
      </c>
    </row>
    <row r="24" spans="1:6" s="402" customFormat="1" ht="18.75">
      <c r="A24" s="364">
        <v>11105</v>
      </c>
      <c r="B24" s="404" t="s">
        <v>918</v>
      </c>
      <c r="C24" s="405" t="s">
        <v>388</v>
      </c>
      <c r="D24" s="366" t="s">
        <v>478</v>
      </c>
      <c r="E24" s="365" t="s">
        <v>479</v>
      </c>
      <c r="F24" s="367"/>
    </row>
    <row r="25" spans="1:6" s="402" customFormat="1" ht="18.75">
      <c r="A25" s="353">
        <v>11106</v>
      </c>
      <c r="B25" s="354" t="s">
        <v>918</v>
      </c>
      <c r="C25" s="355" t="s">
        <v>389</v>
      </c>
      <c r="D25" s="356" t="s">
        <v>480</v>
      </c>
      <c r="E25" s="357" t="s">
        <v>481</v>
      </c>
      <c r="F25" s="358"/>
    </row>
    <row r="26" spans="1:6" s="402" customFormat="1" ht="18.75">
      <c r="A26" s="353">
        <v>11108</v>
      </c>
      <c r="B26" s="354" t="s">
        <v>918</v>
      </c>
      <c r="C26" s="355" t="s">
        <v>390</v>
      </c>
      <c r="D26" s="356" t="s">
        <v>482</v>
      </c>
      <c r="E26" s="357" t="s">
        <v>483</v>
      </c>
      <c r="F26" s="358"/>
    </row>
    <row r="27" spans="1:6" s="402" customFormat="1" ht="18.75">
      <c r="A27" s="353">
        <v>11109</v>
      </c>
      <c r="B27" s="354" t="s">
        <v>918</v>
      </c>
      <c r="C27" s="355" t="s">
        <v>391</v>
      </c>
      <c r="D27" s="356" t="s">
        <v>484</v>
      </c>
      <c r="E27" s="357" t="s">
        <v>485</v>
      </c>
      <c r="F27" s="358"/>
    </row>
    <row r="28" spans="1:6" s="402" customFormat="1" ht="18.75">
      <c r="A28" s="353">
        <v>11110</v>
      </c>
      <c r="B28" s="354" t="s">
        <v>918</v>
      </c>
      <c r="C28" s="355" t="s">
        <v>392</v>
      </c>
      <c r="D28" s="356" t="s">
        <v>486</v>
      </c>
      <c r="E28" s="357" t="s">
        <v>487</v>
      </c>
      <c r="F28" s="358"/>
    </row>
    <row r="29" spans="1:6" s="402" customFormat="1" ht="18.75">
      <c r="A29" s="353">
        <v>11111</v>
      </c>
      <c r="B29" s="354" t="s">
        <v>918</v>
      </c>
      <c r="C29" s="355" t="s">
        <v>393</v>
      </c>
      <c r="D29" s="356" t="s">
        <v>488</v>
      </c>
      <c r="E29" s="357" t="s">
        <v>489</v>
      </c>
      <c r="F29" s="358"/>
    </row>
    <row r="30" spans="1:6" s="402" customFormat="1" ht="18.75">
      <c r="A30" s="353">
        <v>11118</v>
      </c>
      <c r="B30" s="354" t="s">
        <v>918</v>
      </c>
      <c r="C30" s="355" t="s">
        <v>394</v>
      </c>
      <c r="D30" s="356" t="s">
        <v>490</v>
      </c>
      <c r="E30" s="357" t="s">
        <v>491</v>
      </c>
      <c r="F30" s="358"/>
    </row>
    <row r="31" spans="1:6" s="402" customFormat="1" ht="18.75">
      <c r="A31" s="353">
        <v>11119</v>
      </c>
      <c r="B31" s="354" t="s">
        <v>918</v>
      </c>
      <c r="C31" s="355" t="s">
        <v>395</v>
      </c>
      <c r="D31" s="356" t="s">
        <v>492</v>
      </c>
      <c r="E31" s="357" t="s">
        <v>491</v>
      </c>
      <c r="F31" s="358"/>
    </row>
    <row r="32" spans="1:6" s="402" customFormat="1" ht="18.75">
      <c r="A32" s="353">
        <v>11129</v>
      </c>
      <c r="B32" s="354" t="s">
        <v>918</v>
      </c>
      <c r="C32" s="355" t="s">
        <v>397</v>
      </c>
      <c r="D32" s="356" t="s">
        <v>828</v>
      </c>
      <c r="E32" s="357" t="s">
        <v>495</v>
      </c>
      <c r="F32" s="358"/>
    </row>
    <row r="33" spans="1:6" s="402" customFormat="1" ht="18.75">
      <c r="A33" s="353">
        <v>11133</v>
      </c>
      <c r="B33" s="354" t="s">
        <v>918</v>
      </c>
      <c r="C33" s="355" t="s">
        <v>399</v>
      </c>
      <c r="D33" s="356" t="s">
        <v>497</v>
      </c>
      <c r="E33" s="357" t="s">
        <v>498</v>
      </c>
      <c r="F33" s="358"/>
    </row>
    <row r="34" spans="1:6" s="402" customFormat="1" ht="18.75">
      <c r="A34" s="353">
        <v>11134</v>
      </c>
      <c r="B34" s="354" t="s">
        <v>918</v>
      </c>
      <c r="C34" s="355" t="s">
        <v>400</v>
      </c>
      <c r="D34" s="356" t="s">
        <v>829</v>
      </c>
      <c r="E34" s="357" t="s">
        <v>499</v>
      </c>
      <c r="F34" s="358"/>
    </row>
    <row r="35" spans="1:6" s="402" customFormat="1" ht="18.75">
      <c r="A35" s="353">
        <v>11201</v>
      </c>
      <c r="B35" s="354" t="s">
        <v>918</v>
      </c>
      <c r="C35" s="355" t="s">
        <v>401</v>
      </c>
      <c r="D35" s="356" t="s">
        <v>500</v>
      </c>
      <c r="E35" s="357" t="s">
        <v>501</v>
      </c>
      <c r="F35" s="358"/>
    </row>
    <row r="36" spans="1:6" s="402" customFormat="1" ht="18.75">
      <c r="A36" s="353">
        <v>11205</v>
      </c>
      <c r="B36" s="354" t="s">
        <v>918</v>
      </c>
      <c r="C36" s="355" t="s">
        <v>402</v>
      </c>
      <c r="D36" s="356" t="s">
        <v>830</v>
      </c>
      <c r="E36" s="357" t="s">
        <v>489</v>
      </c>
      <c r="F36" s="358"/>
    </row>
    <row r="37" spans="1:6" s="402" customFormat="1" ht="18.75">
      <c r="A37" s="353">
        <v>11207</v>
      </c>
      <c r="B37" s="354" t="s">
        <v>918</v>
      </c>
      <c r="C37" s="355" t="s">
        <v>403</v>
      </c>
      <c r="D37" s="356" t="s">
        <v>502</v>
      </c>
      <c r="E37" s="357" t="s">
        <v>503</v>
      </c>
      <c r="F37" s="358"/>
    </row>
    <row r="38" spans="1:6" s="402" customFormat="1" ht="18.75">
      <c r="A38" s="353">
        <v>11208</v>
      </c>
      <c r="B38" s="354" t="s">
        <v>918</v>
      </c>
      <c r="C38" s="355" t="s">
        <v>404</v>
      </c>
      <c r="D38" s="356" t="s">
        <v>504</v>
      </c>
      <c r="E38" s="357" t="s">
        <v>505</v>
      </c>
      <c r="F38" s="358"/>
    </row>
    <row r="39" spans="1:6" s="402" customFormat="1" ht="18.75">
      <c r="A39" s="353">
        <v>11210</v>
      </c>
      <c r="B39" s="354" t="s">
        <v>918</v>
      </c>
      <c r="C39" s="355" t="s">
        <v>405</v>
      </c>
      <c r="D39" s="356" t="s">
        <v>506</v>
      </c>
      <c r="E39" s="357"/>
      <c r="F39" s="358"/>
    </row>
    <row r="40" spans="1:6" s="402" customFormat="1" ht="18.75">
      <c r="A40" s="353">
        <v>11212</v>
      </c>
      <c r="B40" s="354" t="s">
        <v>918</v>
      </c>
      <c r="C40" s="355" t="s">
        <v>406</v>
      </c>
      <c r="D40" s="356" t="s">
        <v>507</v>
      </c>
      <c r="E40" s="357" t="s">
        <v>508</v>
      </c>
      <c r="F40" s="358"/>
    </row>
    <row r="41" spans="1:6" s="402" customFormat="1" ht="18.75">
      <c r="A41" s="353">
        <v>11216</v>
      </c>
      <c r="B41" s="354" t="s">
        <v>918</v>
      </c>
      <c r="C41" s="355" t="s">
        <v>408</v>
      </c>
      <c r="D41" s="356" t="s">
        <v>511</v>
      </c>
      <c r="E41" s="357" t="s">
        <v>512</v>
      </c>
      <c r="F41" s="358"/>
    </row>
    <row r="42" spans="1:6" s="402" customFormat="1" ht="18.75">
      <c r="A42" s="353">
        <v>11218</v>
      </c>
      <c r="B42" s="354" t="s">
        <v>918</v>
      </c>
      <c r="C42" s="355" t="s">
        <v>409</v>
      </c>
      <c r="D42" s="356" t="s">
        <v>513</v>
      </c>
      <c r="E42" s="357" t="s">
        <v>514</v>
      </c>
      <c r="F42" s="358"/>
    </row>
    <row r="43" spans="1:6" s="402" customFormat="1" ht="18.75">
      <c r="A43" s="353">
        <v>11221</v>
      </c>
      <c r="B43" s="354" t="s">
        <v>918</v>
      </c>
      <c r="C43" s="355" t="s">
        <v>410</v>
      </c>
      <c r="D43" s="356" t="s">
        <v>515</v>
      </c>
      <c r="E43" s="357" t="s">
        <v>516</v>
      </c>
      <c r="F43" s="358"/>
    </row>
    <row r="44" spans="1:6" s="402" customFormat="1" ht="18.75">
      <c r="A44" s="353">
        <v>11223</v>
      </c>
      <c r="B44" s="354" t="s">
        <v>918</v>
      </c>
      <c r="C44" s="355" t="s">
        <v>411</v>
      </c>
      <c r="D44" s="356" t="s">
        <v>517</v>
      </c>
      <c r="E44" s="357" t="s">
        <v>518</v>
      </c>
      <c r="F44" s="358"/>
    </row>
    <row r="45" spans="1:6" s="402" customFormat="1" ht="18.75">
      <c r="A45" s="353">
        <v>11306</v>
      </c>
      <c r="B45" s="354" t="s">
        <v>918</v>
      </c>
      <c r="C45" s="355" t="s">
        <v>412</v>
      </c>
      <c r="D45" s="356" t="s">
        <v>766</v>
      </c>
      <c r="E45" s="357" t="s">
        <v>520</v>
      </c>
      <c r="F45" s="358"/>
    </row>
    <row r="46" spans="1:6" s="402" customFormat="1" ht="18.75">
      <c r="A46" s="353">
        <v>11309</v>
      </c>
      <c r="B46" s="354" t="s">
        <v>918</v>
      </c>
      <c r="C46" s="355" t="s">
        <v>413</v>
      </c>
      <c r="D46" s="356" t="s">
        <v>521</v>
      </c>
      <c r="E46" s="357" t="s">
        <v>522</v>
      </c>
      <c r="F46" s="358"/>
    </row>
    <row r="47" spans="1:6" s="402" customFormat="1" ht="18.75">
      <c r="A47" s="353">
        <v>11313</v>
      </c>
      <c r="B47" s="354" t="s">
        <v>918</v>
      </c>
      <c r="C47" s="355" t="s">
        <v>414</v>
      </c>
      <c r="D47" s="356" t="s">
        <v>523</v>
      </c>
      <c r="E47" s="357" t="s">
        <v>524</v>
      </c>
      <c r="F47" s="358"/>
    </row>
    <row r="48" spans="1:6" s="402" customFormat="1" ht="18.75">
      <c r="A48" s="353">
        <v>11401</v>
      </c>
      <c r="B48" s="354" t="s">
        <v>918</v>
      </c>
      <c r="C48" s="355" t="s">
        <v>415</v>
      </c>
      <c r="D48" s="356" t="s">
        <v>831</v>
      </c>
      <c r="E48" s="357" t="s">
        <v>525</v>
      </c>
      <c r="F48" s="358"/>
    </row>
    <row r="49" spans="1:6" s="402" customFormat="1" ht="18.75">
      <c r="A49" s="353">
        <v>11403</v>
      </c>
      <c r="B49" s="354" t="s">
        <v>918</v>
      </c>
      <c r="C49" s="355" t="s">
        <v>416</v>
      </c>
      <c r="D49" s="356" t="s">
        <v>526</v>
      </c>
      <c r="E49" s="357"/>
      <c r="F49" s="358"/>
    </row>
    <row r="50" spans="1:6" s="402" customFormat="1" ht="18.75">
      <c r="A50" s="353">
        <v>11404</v>
      </c>
      <c r="B50" s="354" t="s">
        <v>918</v>
      </c>
      <c r="C50" s="355" t="s">
        <v>417</v>
      </c>
      <c r="D50" s="356" t="s">
        <v>527</v>
      </c>
      <c r="E50" s="357" t="s">
        <v>528</v>
      </c>
      <c r="F50" s="358"/>
    </row>
    <row r="51" spans="1:6" s="402" customFormat="1" ht="18.75">
      <c r="A51" s="353">
        <v>11405</v>
      </c>
      <c r="B51" s="354" t="s">
        <v>918</v>
      </c>
      <c r="C51" s="355" t="s">
        <v>418</v>
      </c>
      <c r="D51" s="356" t="s">
        <v>529</v>
      </c>
      <c r="E51" s="357" t="s">
        <v>530</v>
      </c>
      <c r="F51" s="358"/>
    </row>
    <row r="52" spans="1:6" s="402" customFormat="1" ht="18.75">
      <c r="A52" s="353">
        <v>11411</v>
      </c>
      <c r="B52" s="354" t="s">
        <v>918</v>
      </c>
      <c r="C52" s="355" t="s">
        <v>419</v>
      </c>
      <c r="D52" s="356" t="s">
        <v>531</v>
      </c>
      <c r="E52" s="357" t="s">
        <v>525</v>
      </c>
      <c r="F52" s="358"/>
    </row>
    <row r="53" spans="1:6" s="402" customFormat="1" ht="18.75">
      <c r="A53" s="353">
        <v>11414</v>
      </c>
      <c r="B53" s="354" t="s">
        <v>918</v>
      </c>
      <c r="C53" s="355" t="s">
        <v>420</v>
      </c>
      <c r="D53" s="356" t="s">
        <v>532</v>
      </c>
      <c r="E53" s="357" t="s">
        <v>533</v>
      </c>
      <c r="F53" s="358"/>
    </row>
    <row r="54" spans="1:6" s="402" customFormat="1" ht="18.75">
      <c r="A54" s="353">
        <v>11415</v>
      </c>
      <c r="B54" s="354" t="s">
        <v>918</v>
      </c>
      <c r="C54" s="355" t="s">
        <v>421</v>
      </c>
      <c r="D54" s="356" t="s">
        <v>534</v>
      </c>
      <c r="E54" s="357" t="s">
        <v>535</v>
      </c>
      <c r="F54" s="358"/>
    </row>
    <row r="55" spans="1:6" s="402" customFormat="1" ht="18.75">
      <c r="A55" s="353">
        <v>11416</v>
      </c>
      <c r="B55" s="354" t="s">
        <v>918</v>
      </c>
      <c r="C55" s="355" t="s">
        <v>422</v>
      </c>
      <c r="D55" s="356" t="s">
        <v>536</v>
      </c>
      <c r="E55" s="357" t="s">
        <v>537</v>
      </c>
      <c r="F55" s="358"/>
    </row>
    <row r="56" spans="1:6" s="402" customFormat="1" ht="18.75">
      <c r="A56" s="353">
        <v>11419</v>
      </c>
      <c r="B56" s="354" t="s">
        <v>918</v>
      </c>
      <c r="C56" s="355" t="s">
        <v>424</v>
      </c>
      <c r="D56" s="356" t="s">
        <v>540</v>
      </c>
      <c r="E56" s="357" t="s">
        <v>485</v>
      </c>
      <c r="F56" s="358"/>
    </row>
    <row r="57" spans="1:6" s="402" customFormat="1" ht="18.75">
      <c r="A57" s="353">
        <v>11421</v>
      </c>
      <c r="B57" s="354" t="s">
        <v>918</v>
      </c>
      <c r="C57" s="355" t="s">
        <v>425</v>
      </c>
      <c r="D57" s="356" t="s">
        <v>541</v>
      </c>
      <c r="E57" s="357" t="s">
        <v>542</v>
      </c>
      <c r="F57" s="358"/>
    </row>
    <row r="58" spans="1:6" s="402" customFormat="1" ht="18.75">
      <c r="A58" s="353">
        <v>11507</v>
      </c>
      <c r="B58" s="354" t="s">
        <v>918</v>
      </c>
      <c r="C58" s="355" t="s">
        <v>427</v>
      </c>
      <c r="D58" s="356" t="s">
        <v>544</v>
      </c>
      <c r="E58" s="357" t="s">
        <v>545</v>
      </c>
      <c r="F58" s="358"/>
    </row>
    <row r="59" spans="1:6" s="402" customFormat="1" ht="18.75">
      <c r="A59" s="353">
        <v>11508</v>
      </c>
      <c r="B59" s="354" t="s">
        <v>918</v>
      </c>
      <c r="C59" s="355" t="s">
        <v>428</v>
      </c>
      <c r="D59" s="356" t="s">
        <v>546</v>
      </c>
      <c r="E59" s="357" t="s">
        <v>547</v>
      </c>
      <c r="F59" s="358"/>
    </row>
    <row r="60" spans="1:6" s="402" customFormat="1" ht="18.75">
      <c r="A60" s="353">
        <v>11509</v>
      </c>
      <c r="B60" s="354" t="s">
        <v>918</v>
      </c>
      <c r="C60" s="355" t="s">
        <v>429</v>
      </c>
      <c r="D60" s="356" t="s">
        <v>548</v>
      </c>
      <c r="E60" s="357" t="s">
        <v>549</v>
      </c>
      <c r="F60" s="358"/>
    </row>
    <row r="61" spans="1:6" s="402" customFormat="1" ht="18.75">
      <c r="A61" s="353">
        <v>11510</v>
      </c>
      <c r="B61" s="354" t="s">
        <v>918</v>
      </c>
      <c r="C61" s="355" t="s">
        <v>430</v>
      </c>
      <c r="D61" s="356" t="s">
        <v>832</v>
      </c>
      <c r="E61" s="357" t="s">
        <v>550</v>
      </c>
      <c r="F61" s="358"/>
    </row>
    <row r="62" spans="1:6" s="402" customFormat="1" ht="18.75">
      <c r="A62" s="353">
        <v>11520</v>
      </c>
      <c r="B62" s="354" t="s">
        <v>918</v>
      </c>
      <c r="C62" s="355" t="s">
        <v>432</v>
      </c>
      <c r="D62" s="356" t="s">
        <v>552</v>
      </c>
      <c r="E62" s="357" t="s">
        <v>550</v>
      </c>
      <c r="F62" s="358"/>
    </row>
    <row r="63" spans="1:6" s="402" customFormat="1" ht="18.75">
      <c r="A63" s="353">
        <v>11521</v>
      </c>
      <c r="B63" s="354" t="s">
        <v>918</v>
      </c>
      <c r="C63" s="355" t="s">
        <v>433</v>
      </c>
      <c r="D63" s="356" t="s">
        <v>833</v>
      </c>
      <c r="E63" s="357" t="s">
        <v>553</v>
      </c>
      <c r="F63" s="358"/>
    </row>
    <row r="64" spans="1:6" s="402" customFormat="1" ht="18.75">
      <c r="A64" s="359">
        <v>11522</v>
      </c>
      <c r="B64" s="403" t="s">
        <v>918</v>
      </c>
      <c r="C64" s="360" t="s">
        <v>434</v>
      </c>
      <c r="D64" s="361" t="s">
        <v>554</v>
      </c>
      <c r="E64" s="362" t="s">
        <v>555</v>
      </c>
      <c r="F64" s="363"/>
    </row>
    <row r="65" spans="1:6" s="402" customFormat="1" ht="18.75">
      <c r="A65" s="364">
        <v>71101</v>
      </c>
      <c r="B65" s="404" t="s">
        <v>556</v>
      </c>
      <c r="C65" s="365" t="s">
        <v>687</v>
      </c>
      <c r="D65" s="366" t="s">
        <v>850</v>
      </c>
      <c r="E65" s="365" t="s">
        <v>767</v>
      </c>
      <c r="F65" s="367">
        <v>75</v>
      </c>
    </row>
    <row r="66" spans="1:6" s="402" customFormat="1" ht="18.75">
      <c r="A66" s="353">
        <v>71102</v>
      </c>
      <c r="B66" s="354" t="s">
        <v>556</v>
      </c>
      <c r="C66" s="357" t="s">
        <v>688</v>
      </c>
      <c r="D66" s="356" t="s">
        <v>851</v>
      </c>
      <c r="E66" s="357" t="s">
        <v>768</v>
      </c>
      <c r="F66" s="358">
        <v>150</v>
      </c>
    </row>
    <row r="67" spans="1:6" s="402" customFormat="1" ht="18.75">
      <c r="A67" s="353">
        <v>71103</v>
      </c>
      <c r="B67" s="354" t="s">
        <v>556</v>
      </c>
      <c r="C67" s="357" t="s">
        <v>689</v>
      </c>
      <c r="D67" s="356" t="s">
        <v>852</v>
      </c>
      <c r="E67" s="357" t="s">
        <v>769</v>
      </c>
      <c r="F67" s="358">
        <v>45</v>
      </c>
    </row>
    <row r="68" spans="1:6" s="402" customFormat="1" ht="18.75">
      <c r="A68" s="353">
        <v>71104</v>
      </c>
      <c r="B68" s="354" t="s">
        <v>556</v>
      </c>
      <c r="C68" s="357" t="s">
        <v>690</v>
      </c>
      <c r="D68" s="356" t="s">
        <v>853</v>
      </c>
      <c r="E68" s="357" t="s">
        <v>770</v>
      </c>
      <c r="F68" s="358">
        <v>45</v>
      </c>
    </row>
    <row r="69" spans="1:6" s="402" customFormat="1" ht="18.75">
      <c r="A69" s="353">
        <v>71105</v>
      </c>
      <c r="B69" s="354" t="s">
        <v>556</v>
      </c>
      <c r="C69" s="357" t="s">
        <v>691</v>
      </c>
      <c r="D69" s="356" t="s">
        <v>834</v>
      </c>
      <c r="E69" s="357" t="s">
        <v>771</v>
      </c>
      <c r="F69" s="358">
        <v>15</v>
      </c>
    </row>
    <row r="70" spans="1:6" s="402" customFormat="1" ht="18.75">
      <c r="A70" s="353">
        <v>71107</v>
      </c>
      <c r="B70" s="354" t="s">
        <v>556</v>
      </c>
      <c r="C70" s="357" t="s">
        <v>692</v>
      </c>
      <c r="D70" s="356" t="s">
        <v>854</v>
      </c>
      <c r="E70" s="357" t="s">
        <v>772</v>
      </c>
      <c r="F70" s="358">
        <v>12</v>
      </c>
    </row>
    <row r="71" spans="1:6" s="402" customFormat="1" ht="18.75">
      <c r="A71" s="353">
        <v>71108</v>
      </c>
      <c r="B71" s="354" t="s">
        <v>556</v>
      </c>
      <c r="C71" s="357" t="s">
        <v>693</v>
      </c>
      <c r="D71" s="356" t="s">
        <v>855</v>
      </c>
      <c r="E71" s="357" t="s">
        <v>483</v>
      </c>
      <c r="F71" s="358">
        <v>36</v>
      </c>
    </row>
    <row r="72" spans="1:6" s="402" customFormat="1" ht="18.75">
      <c r="A72" s="353">
        <v>71109</v>
      </c>
      <c r="B72" s="354" t="s">
        <v>556</v>
      </c>
      <c r="C72" s="357" t="s">
        <v>557</v>
      </c>
      <c r="D72" s="356" t="s">
        <v>856</v>
      </c>
      <c r="E72" s="357" t="s">
        <v>773</v>
      </c>
      <c r="F72" s="358">
        <v>3</v>
      </c>
    </row>
    <row r="73" spans="1:6" s="402" customFormat="1" ht="18.75">
      <c r="A73" s="353">
        <v>71110</v>
      </c>
      <c r="B73" s="354" t="s">
        <v>556</v>
      </c>
      <c r="C73" s="357" t="s">
        <v>558</v>
      </c>
      <c r="D73" s="356" t="s">
        <v>835</v>
      </c>
      <c r="E73" s="357" t="s">
        <v>774</v>
      </c>
      <c r="F73" s="358">
        <v>12</v>
      </c>
    </row>
    <row r="74" spans="1:6" s="402" customFormat="1" ht="18.75">
      <c r="A74" s="353">
        <v>71111</v>
      </c>
      <c r="B74" s="354" t="s">
        <v>556</v>
      </c>
      <c r="C74" s="357" t="s">
        <v>694</v>
      </c>
      <c r="D74" s="356" t="s">
        <v>836</v>
      </c>
      <c r="E74" s="357" t="s">
        <v>775</v>
      </c>
      <c r="F74" s="358">
        <v>3</v>
      </c>
    </row>
    <row r="75" spans="1:6" s="402" customFormat="1" ht="18.75">
      <c r="A75" s="353">
        <v>71201</v>
      </c>
      <c r="B75" s="354" t="s">
        <v>556</v>
      </c>
      <c r="C75" s="357" t="s">
        <v>695</v>
      </c>
      <c r="D75" s="356" t="s">
        <v>837</v>
      </c>
      <c r="E75" s="357" t="s">
        <v>776</v>
      </c>
      <c r="F75" s="358">
        <v>45</v>
      </c>
    </row>
    <row r="76" spans="1:6" s="402" customFormat="1" ht="18.75">
      <c r="A76" s="353">
        <v>71202</v>
      </c>
      <c r="B76" s="354" t="s">
        <v>556</v>
      </c>
      <c r="C76" s="357" t="s">
        <v>696</v>
      </c>
      <c r="D76" s="356" t="s">
        <v>857</v>
      </c>
      <c r="E76" s="357" t="s">
        <v>777</v>
      </c>
      <c r="F76" s="358">
        <v>13</v>
      </c>
    </row>
    <row r="77" spans="1:6" s="402" customFormat="1" ht="18.75">
      <c r="A77" s="353">
        <v>71203</v>
      </c>
      <c r="B77" s="354" t="s">
        <v>556</v>
      </c>
      <c r="C77" s="357" t="s">
        <v>697</v>
      </c>
      <c r="D77" s="356" t="s">
        <v>857</v>
      </c>
      <c r="E77" s="357" t="s">
        <v>777</v>
      </c>
      <c r="F77" s="358">
        <v>3</v>
      </c>
    </row>
    <row r="78" spans="1:6" s="402" customFormat="1" ht="18.75">
      <c r="A78" s="353">
        <v>71204</v>
      </c>
      <c r="B78" s="354" t="s">
        <v>556</v>
      </c>
      <c r="C78" s="357" t="s">
        <v>698</v>
      </c>
      <c r="D78" s="356" t="s">
        <v>857</v>
      </c>
      <c r="E78" s="357" t="s">
        <v>777</v>
      </c>
      <c r="F78" s="358">
        <v>3</v>
      </c>
    </row>
    <row r="79" spans="1:6" s="402" customFormat="1" ht="18.75">
      <c r="A79" s="353">
        <v>71205</v>
      </c>
      <c r="B79" s="354" t="s">
        <v>556</v>
      </c>
      <c r="C79" s="357" t="s">
        <v>699</v>
      </c>
      <c r="D79" s="356" t="s">
        <v>858</v>
      </c>
      <c r="E79" s="357" t="s">
        <v>514</v>
      </c>
      <c r="F79" s="358">
        <v>8</v>
      </c>
    </row>
    <row r="80" spans="1:6" s="402" customFormat="1" ht="18.75">
      <c r="A80" s="353">
        <v>71206</v>
      </c>
      <c r="B80" s="354" t="s">
        <v>556</v>
      </c>
      <c r="C80" s="357" t="s">
        <v>700</v>
      </c>
      <c r="D80" s="356" t="s">
        <v>838</v>
      </c>
      <c r="E80" s="357" t="s">
        <v>778</v>
      </c>
      <c r="F80" s="358">
        <v>5</v>
      </c>
    </row>
    <row r="81" spans="1:6" s="402" customFormat="1" ht="18.75">
      <c r="A81" s="353">
        <v>71207</v>
      </c>
      <c r="B81" s="354" t="s">
        <v>556</v>
      </c>
      <c r="C81" s="357" t="s">
        <v>701</v>
      </c>
      <c r="D81" s="356" t="s">
        <v>559</v>
      </c>
      <c r="E81" s="357" t="s">
        <v>844</v>
      </c>
      <c r="F81" s="358">
        <v>105</v>
      </c>
    </row>
    <row r="82" spans="1:6" s="402" customFormat="1" ht="18.75">
      <c r="A82" s="353">
        <v>71208</v>
      </c>
      <c r="B82" s="354" t="s">
        <v>556</v>
      </c>
      <c r="C82" s="357" t="s">
        <v>702</v>
      </c>
      <c r="D82" s="356" t="s">
        <v>919</v>
      </c>
      <c r="E82" s="357" t="s">
        <v>779</v>
      </c>
      <c r="F82" s="358">
        <v>144</v>
      </c>
    </row>
    <row r="83" spans="1:6" s="402" customFormat="1" ht="18.75">
      <c r="A83" s="353">
        <v>71210</v>
      </c>
      <c r="B83" s="354" t="s">
        <v>556</v>
      </c>
      <c r="C83" s="357" t="s">
        <v>560</v>
      </c>
      <c r="D83" s="356" t="s">
        <v>859</v>
      </c>
      <c r="E83" s="357" t="s">
        <v>780</v>
      </c>
      <c r="F83" s="358">
        <v>12</v>
      </c>
    </row>
    <row r="84" spans="1:6" s="402" customFormat="1" ht="18.75">
      <c r="A84" s="353">
        <v>71211</v>
      </c>
      <c r="B84" s="354" t="s">
        <v>556</v>
      </c>
      <c r="C84" s="357" t="s">
        <v>703</v>
      </c>
      <c r="D84" s="356" t="s">
        <v>839</v>
      </c>
      <c r="E84" s="357" t="s">
        <v>781</v>
      </c>
      <c r="F84" s="358">
        <v>11</v>
      </c>
    </row>
    <row r="85" spans="1:6" s="402" customFormat="1" ht="18.75">
      <c r="A85" s="353">
        <v>71301</v>
      </c>
      <c r="B85" s="354" t="s">
        <v>556</v>
      </c>
      <c r="C85" s="357" t="s">
        <v>860</v>
      </c>
      <c r="D85" s="356" t="s">
        <v>861</v>
      </c>
      <c r="E85" s="357" t="s">
        <v>465</v>
      </c>
      <c r="F85" s="358">
        <v>90</v>
      </c>
    </row>
    <row r="86" spans="1:6" s="402" customFormat="1" ht="18.75">
      <c r="A86" s="353">
        <v>71302</v>
      </c>
      <c r="B86" s="354" t="s">
        <v>556</v>
      </c>
      <c r="C86" s="357" t="s">
        <v>704</v>
      </c>
      <c r="D86" s="356" t="s">
        <v>857</v>
      </c>
      <c r="E86" s="357" t="s">
        <v>777</v>
      </c>
      <c r="F86" s="358">
        <v>3</v>
      </c>
    </row>
    <row r="87" spans="1:6" s="402" customFormat="1" ht="18.75">
      <c r="A87" s="353">
        <v>71303</v>
      </c>
      <c r="B87" s="354" t="s">
        <v>556</v>
      </c>
      <c r="C87" s="357" t="s">
        <v>705</v>
      </c>
      <c r="D87" s="356" t="s">
        <v>862</v>
      </c>
      <c r="E87" s="357" t="s">
        <v>791</v>
      </c>
      <c r="F87" s="358">
        <v>10</v>
      </c>
    </row>
    <row r="88" spans="1:6" s="402" customFormat="1" ht="18.75">
      <c r="A88" s="353">
        <v>71304</v>
      </c>
      <c r="B88" s="354" t="s">
        <v>556</v>
      </c>
      <c r="C88" s="357" t="s">
        <v>706</v>
      </c>
      <c r="D88" s="356" t="s">
        <v>836</v>
      </c>
      <c r="E88" s="357" t="s">
        <v>775</v>
      </c>
      <c r="F88" s="358">
        <v>10</v>
      </c>
    </row>
    <row r="89" spans="1:6" s="402" customFormat="1" ht="18.75">
      <c r="A89" s="353">
        <v>71305</v>
      </c>
      <c r="B89" s="354" t="s">
        <v>556</v>
      </c>
      <c r="C89" s="357" t="s">
        <v>840</v>
      </c>
      <c r="D89" s="356" t="s">
        <v>839</v>
      </c>
      <c r="E89" s="357" t="s">
        <v>781</v>
      </c>
      <c r="F89" s="358">
        <v>75</v>
      </c>
    </row>
    <row r="90" spans="1:6" s="402" customFormat="1" ht="18.75">
      <c r="A90" s="353">
        <v>71306</v>
      </c>
      <c r="B90" s="354" t="s">
        <v>556</v>
      </c>
      <c r="C90" s="357" t="s">
        <v>707</v>
      </c>
      <c r="D90" s="356" t="s">
        <v>839</v>
      </c>
      <c r="E90" s="357" t="s">
        <v>781</v>
      </c>
      <c r="F90" s="358">
        <v>12</v>
      </c>
    </row>
    <row r="91" spans="1:6" s="402" customFormat="1" ht="18.75">
      <c r="A91" s="353">
        <v>71307</v>
      </c>
      <c r="B91" s="354" t="s">
        <v>556</v>
      </c>
      <c r="C91" s="357" t="s">
        <v>708</v>
      </c>
      <c r="D91" s="356" t="s">
        <v>863</v>
      </c>
      <c r="E91" s="357" t="s">
        <v>772</v>
      </c>
      <c r="F91" s="358">
        <v>6</v>
      </c>
    </row>
    <row r="92" spans="1:6" s="402" customFormat="1" ht="18.75">
      <c r="A92" s="353">
        <v>71308</v>
      </c>
      <c r="B92" s="354" t="s">
        <v>556</v>
      </c>
      <c r="C92" s="357" t="s">
        <v>709</v>
      </c>
      <c r="D92" s="356" t="s">
        <v>864</v>
      </c>
      <c r="E92" s="357" t="s">
        <v>782</v>
      </c>
      <c r="F92" s="358">
        <v>10</v>
      </c>
    </row>
    <row r="93" spans="1:6" s="402" customFormat="1" ht="18.75">
      <c r="A93" s="353">
        <v>71401</v>
      </c>
      <c r="B93" s="354" t="s">
        <v>556</v>
      </c>
      <c r="C93" s="357" t="s">
        <v>710</v>
      </c>
      <c r="D93" s="356" t="s">
        <v>865</v>
      </c>
      <c r="E93" s="357" t="s">
        <v>783</v>
      </c>
      <c r="F93" s="358">
        <v>240</v>
      </c>
    </row>
    <row r="94" spans="1:6" s="402" customFormat="1" ht="18.75">
      <c r="A94" s="353">
        <v>71402</v>
      </c>
      <c r="B94" s="354" t="s">
        <v>556</v>
      </c>
      <c r="C94" s="357" t="s">
        <v>711</v>
      </c>
      <c r="D94" s="356" t="s">
        <v>866</v>
      </c>
      <c r="E94" s="357" t="s">
        <v>784</v>
      </c>
      <c r="F94" s="358">
        <v>207</v>
      </c>
    </row>
    <row r="95" spans="1:6" s="402" customFormat="1" ht="18.75">
      <c r="A95" s="353">
        <v>71403</v>
      </c>
      <c r="B95" s="354" t="s">
        <v>556</v>
      </c>
      <c r="C95" s="357" t="s">
        <v>712</v>
      </c>
      <c r="D95" s="356" t="s">
        <v>867</v>
      </c>
      <c r="E95" s="357" t="s">
        <v>785</v>
      </c>
      <c r="F95" s="358">
        <v>45</v>
      </c>
    </row>
    <row r="96" spans="1:6" s="402" customFormat="1" ht="18.75">
      <c r="A96" s="353">
        <v>71404</v>
      </c>
      <c r="B96" s="354" t="s">
        <v>556</v>
      </c>
      <c r="C96" s="355" t="s">
        <v>713</v>
      </c>
      <c r="D96" s="356" t="s">
        <v>924</v>
      </c>
      <c r="E96" s="357" t="s">
        <v>786</v>
      </c>
      <c r="F96" s="358">
        <v>6</v>
      </c>
    </row>
    <row r="97" spans="1:6" s="402" customFormat="1" ht="18.75">
      <c r="A97" s="353">
        <v>71405</v>
      </c>
      <c r="B97" s="354" t="s">
        <v>556</v>
      </c>
      <c r="C97" s="355" t="s">
        <v>714</v>
      </c>
      <c r="D97" s="356" t="s">
        <v>857</v>
      </c>
      <c r="E97" s="357" t="s">
        <v>777</v>
      </c>
      <c r="F97" s="358">
        <v>12</v>
      </c>
    </row>
    <row r="98" spans="1:6" s="402" customFormat="1" ht="18.75">
      <c r="A98" s="353">
        <v>71406</v>
      </c>
      <c r="B98" s="354" t="s">
        <v>556</v>
      </c>
      <c r="C98" s="355" t="s">
        <v>715</v>
      </c>
      <c r="D98" s="356" t="s">
        <v>849</v>
      </c>
      <c r="E98" s="357" t="s">
        <v>787</v>
      </c>
      <c r="F98" s="358">
        <v>10</v>
      </c>
    </row>
    <row r="99" spans="1:6" s="402" customFormat="1" ht="18.75">
      <c r="A99" s="353">
        <v>71407</v>
      </c>
      <c r="B99" s="354" t="s">
        <v>556</v>
      </c>
      <c r="C99" s="355" t="s">
        <v>716</v>
      </c>
      <c r="D99" s="356" t="s">
        <v>868</v>
      </c>
      <c r="E99" s="357" t="s">
        <v>788</v>
      </c>
      <c r="F99" s="358">
        <v>9</v>
      </c>
    </row>
    <row r="100" spans="1:6" s="402" customFormat="1" ht="18.75">
      <c r="A100" s="353">
        <v>71408</v>
      </c>
      <c r="B100" s="354" t="s">
        <v>556</v>
      </c>
      <c r="C100" s="355" t="s">
        <v>717</v>
      </c>
      <c r="D100" s="356" t="s">
        <v>849</v>
      </c>
      <c r="E100" s="357" t="s">
        <v>787</v>
      </c>
      <c r="F100" s="358">
        <v>9</v>
      </c>
    </row>
    <row r="101" spans="1:6" s="402" customFormat="1" ht="18.75">
      <c r="A101" s="353">
        <v>71409</v>
      </c>
      <c r="B101" s="354" t="s">
        <v>556</v>
      </c>
      <c r="C101" s="355" t="s">
        <v>718</v>
      </c>
      <c r="D101" s="356" t="s">
        <v>869</v>
      </c>
      <c r="E101" s="357" t="s">
        <v>789</v>
      </c>
      <c r="F101" s="358">
        <v>3</v>
      </c>
    </row>
    <row r="102" spans="1:6" s="402" customFormat="1" ht="18.75">
      <c r="A102" s="353">
        <v>71410</v>
      </c>
      <c r="B102" s="354" t="s">
        <v>556</v>
      </c>
      <c r="C102" s="355" t="s">
        <v>719</v>
      </c>
      <c r="D102" s="356" t="s">
        <v>869</v>
      </c>
      <c r="E102" s="357" t="s">
        <v>789</v>
      </c>
      <c r="F102" s="358">
        <v>3</v>
      </c>
    </row>
    <row r="103" spans="1:6" s="402" customFormat="1" ht="18.75">
      <c r="A103" s="353">
        <v>71501</v>
      </c>
      <c r="B103" s="354" t="s">
        <v>556</v>
      </c>
      <c r="C103" s="355" t="s">
        <v>720</v>
      </c>
      <c r="D103" s="356" t="s">
        <v>924</v>
      </c>
      <c r="E103" s="357" t="s">
        <v>786</v>
      </c>
      <c r="F103" s="358">
        <v>10</v>
      </c>
    </row>
    <row r="104" spans="1:6" s="402" customFormat="1" ht="18.75">
      <c r="A104" s="353">
        <v>71502</v>
      </c>
      <c r="B104" s="354" t="s">
        <v>556</v>
      </c>
      <c r="C104" s="355" t="s">
        <v>870</v>
      </c>
      <c r="D104" s="356" t="s">
        <v>852</v>
      </c>
      <c r="E104" s="357" t="s">
        <v>769</v>
      </c>
      <c r="F104" s="358">
        <v>30</v>
      </c>
    </row>
    <row r="105" spans="1:6" s="402" customFormat="1" ht="18.75">
      <c r="A105" s="353">
        <v>71503</v>
      </c>
      <c r="B105" s="354" t="s">
        <v>556</v>
      </c>
      <c r="C105" s="355" t="s">
        <v>721</v>
      </c>
      <c r="D105" s="356" t="s">
        <v>924</v>
      </c>
      <c r="E105" s="357" t="s">
        <v>786</v>
      </c>
      <c r="F105" s="358">
        <v>12</v>
      </c>
    </row>
    <row r="106" spans="1:6" s="402" customFormat="1" ht="18.75">
      <c r="A106" s="353">
        <v>71504</v>
      </c>
      <c r="B106" s="354" t="s">
        <v>556</v>
      </c>
      <c r="C106" s="355" t="s">
        <v>722</v>
      </c>
      <c r="D106" s="356" t="s">
        <v>857</v>
      </c>
      <c r="E106" s="357" t="s">
        <v>777</v>
      </c>
      <c r="F106" s="358">
        <v>6</v>
      </c>
    </row>
    <row r="107" spans="1:6" s="402" customFormat="1" ht="18.75">
      <c r="A107" s="353">
        <v>71505</v>
      </c>
      <c r="B107" s="354" t="s">
        <v>556</v>
      </c>
      <c r="C107" s="355" t="s">
        <v>723</v>
      </c>
      <c r="D107" s="356" t="s">
        <v>561</v>
      </c>
      <c r="E107" s="357" t="s">
        <v>790</v>
      </c>
      <c r="F107" s="358">
        <v>105</v>
      </c>
    </row>
    <row r="108" spans="1:6" s="402" customFormat="1" ht="18.75">
      <c r="A108" s="353">
        <v>71506</v>
      </c>
      <c r="B108" s="354" t="s">
        <v>556</v>
      </c>
      <c r="C108" s="355" t="s">
        <v>724</v>
      </c>
      <c r="D108" s="356" t="s">
        <v>862</v>
      </c>
      <c r="E108" s="357" t="s">
        <v>791</v>
      </c>
      <c r="F108" s="358">
        <v>7</v>
      </c>
    </row>
    <row r="109" spans="1:6" s="402" customFormat="1" ht="18.75">
      <c r="A109" s="353">
        <v>71507</v>
      </c>
      <c r="B109" s="354" t="s">
        <v>556</v>
      </c>
      <c r="C109" s="355" t="s">
        <v>725</v>
      </c>
      <c r="D109" s="356" t="s">
        <v>871</v>
      </c>
      <c r="E109" s="357" t="s">
        <v>792</v>
      </c>
      <c r="F109" s="358">
        <v>3</v>
      </c>
    </row>
    <row r="110" spans="1:6" s="402" customFormat="1" ht="18.75">
      <c r="A110" s="353">
        <v>71508</v>
      </c>
      <c r="B110" s="354" t="s">
        <v>556</v>
      </c>
      <c r="C110" s="355" t="s">
        <v>726</v>
      </c>
      <c r="D110" s="356" t="s">
        <v>871</v>
      </c>
      <c r="E110" s="357" t="s">
        <v>792</v>
      </c>
      <c r="F110" s="358">
        <v>3</v>
      </c>
    </row>
    <row r="111" spans="1:6" s="402" customFormat="1" ht="18.75">
      <c r="A111" s="353">
        <v>71509</v>
      </c>
      <c r="B111" s="354" t="s">
        <v>556</v>
      </c>
      <c r="C111" s="355" t="s">
        <v>562</v>
      </c>
      <c r="D111" s="356" t="s">
        <v>872</v>
      </c>
      <c r="E111" s="357" t="s">
        <v>793</v>
      </c>
      <c r="F111" s="358">
        <v>9</v>
      </c>
    </row>
    <row r="112" spans="1:6" s="402" customFormat="1" ht="18.75">
      <c r="A112" s="353">
        <v>71510</v>
      </c>
      <c r="B112" s="354" t="s">
        <v>556</v>
      </c>
      <c r="C112" s="355" t="s">
        <v>563</v>
      </c>
      <c r="D112" s="356" t="s">
        <v>872</v>
      </c>
      <c r="E112" s="357" t="s">
        <v>793</v>
      </c>
      <c r="F112" s="358">
        <v>3</v>
      </c>
    </row>
    <row r="113" spans="1:6" s="402" customFormat="1" ht="18.75">
      <c r="A113" s="353">
        <v>71511</v>
      </c>
      <c r="B113" s="354" t="s">
        <v>556</v>
      </c>
      <c r="C113" s="355" t="s">
        <v>564</v>
      </c>
      <c r="D113" s="356" t="s">
        <v>835</v>
      </c>
      <c r="E113" s="357" t="s">
        <v>774</v>
      </c>
      <c r="F113" s="358">
        <v>9</v>
      </c>
    </row>
    <row r="114" spans="1:6" s="402" customFormat="1" ht="18.75">
      <c r="A114" s="353">
        <v>71512</v>
      </c>
      <c r="B114" s="354" t="s">
        <v>556</v>
      </c>
      <c r="C114" s="355" t="s">
        <v>727</v>
      </c>
      <c r="D114" s="356" t="s">
        <v>839</v>
      </c>
      <c r="E114" s="357" t="s">
        <v>781</v>
      </c>
      <c r="F114" s="358">
        <v>12</v>
      </c>
    </row>
    <row r="115" spans="1:6" s="402" customFormat="1" ht="18.75">
      <c r="A115" s="353">
        <v>71513</v>
      </c>
      <c r="B115" s="354" t="s">
        <v>556</v>
      </c>
      <c r="C115" s="355" t="s">
        <v>728</v>
      </c>
      <c r="D115" s="356" t="s">
        <v>839</v>
      </c>
      <c r="E115" s="357" t="s">
        <v>781</v>
      </c>
      <c r="F115" s="358">
        <v>7</v>
      </c>
    </row>
    <row r="116" spans="1:6" s="402" customFormat="1" ht="18.75">
      <c r="A116" s="353">
        <v>71514</v>
      </c>
      <c r="B116" s="354" t="s">
        <v>556</v>
      </c>
      <c r="C116" s="355" t="s">
        <v>729</v>
      </c>
      <c r="D116" s="356" t="s">
        <v>869</v>
      </c>
      <c r="E116" s="357" t="s">
        <v>789</v>
      </c>
      <c r="F116" s="358">
        <v>4</v>
      </c>
    </row>
    <row r="117" spans="1:6" s="402" customFormat="1" ht="18.75">
      <c r="A117" s="353">
        <v>71515</v>
      </c>
      <c r="B117" s="354" t="s">
        <v>556</v>
      </c>
      <c r="C117" s="355" t="s">
        <v>730</v>
      </c>
      <c r="D117" s="356" t="s">
        <v>873</v>
      </c>
      <c r="E117" s="357" t="s">
        <v>777</v>
      </c>
      <c r="F117" s="358">
        <v>3</v>
      </c>
    </row>
    <row r="118" spans="1:6" s="402" customFormat="1" ht="18.75">
      <c r="A118" s="353">
        <v>71614</v>
      </c>
      <c r="B118" s="354" t="s">
        <v>556</v>
      </c>
      <c r="C118" s="355" t="s">
        <v>731</v>
      </c>
      <c r="D118" s="356" t="s">
        <v>854</v>
      </c>
      <c r="E118" s="357" t="s">
        <v>772</v>
      </c>
      <c r="F118" s="358">
        <v>15</v>
      </c>
    </row>
    <row r="119" spans="1:6" s="402" customFormat="1" ht="18.75">
      <c r="A119" s="353">
        <v>71615</v>
      </c>
      <c r="B119" s="354" t="s">
        <v>556</v>
      </c>
      <c r="C119" s="355" t="s">
        <v>565</v>
      </c>
      <c r="D119" s="356" t="s">
        <v>874</v>
      </c>
      <c r="E119" s="357" t="s">
        <v>841</v>
      </c>
      <c r="F119" s="358">
        <v>15</v>
      </c>
    </row>
    <row r="120" spans="1:6" s="402" customFormat="1" ht="18.75">
      <c r="A120" s="353">
        <v>71616</v>
      </c>
      <c r="B120" s="354" t="s">
        <v>556</v>
      </c>
      <c r="C120" s="355" t="s">
        <v>566</v>
      </c>
      <c r="D120" s="356" t="s">
        <v>849</v>
      </c>
      <c r="E120" s="357" t="s">
        <v>787</v>
      </c>
      <c r="F120" s="358">
        <v>12</v>
      </c>
    </row>
    <row r="121" spans="1:6" s="402" customFormat="1" ht="18.75">
      <c r="A121" s="353">
        <v>72101</v>
      </c>
      <c r="B121" s="354" t="s">
        <v>567</v>
      </c>
      <c r="C121" s="355" t="s">
        <v>732</v>
      </c>
      <c r="D121" s="356" t="s">
        <v>843</v>
      </c>
      <c r="E121" s="357" t="s">
        <v>842</v>
      </c>
      <c r="F121" s="358">
        <v>45</v>
      </c>
    </row>
    <row r="122" spans="1:6" s="402" customFormat="1" ht="18.75">
      <c r="A122" s="353">
        <v>72104</v>
      </c>
      <c r="B122" s="354" t="s">
        <v>567</v>
      </c>
      <c r="C122" s="355" t="s">
        <v>733</v>
      </c>
      <c r="D122" s="356" t="s">
        <v>875</v>
      </c>
      <c r="E122" s="357" t="s">
        <v>794</v>
      </c>
      <c r="F122" s="358">
        <v>25</v>
      </c>
    </row>
    <row r="123" spans="1:6" s="402" customFormat="1" ht="18.75">
      <c r="A123" s="353">
        <v>72201</v>
      </c>
      <c r="B123" s="354" t="s">
        <v>567</v>
      </c>
      <c r="C123" s="355" t="s">
        <v>734</v>
      </c>
      <c r="D123" s="356" t="s">
        <v>876</v>
      </c>
      <c r="E123" s="357" t="s">
        <v>779</v>
      </c>
      <c r="F123" s="358">
        <v>54</v>
      </c>
    </row>
    <row r="124" spans="1:6" s="402" customFormat="1" ht="18.75">
      <c r="A124" s="353">
        <v>72301</v>
      </c>
      <c r="B124" s="354" t="s">
        <v>567</v>
      </c>
      <c r="C124" s="355" t="s">
        <v>735</v>
      </c>
      <c r="D124" s="356" t="s">
        <v>568</v>
      </c>
      <c r="E124" s="357" t="s">
        <v>795</v>
      </c>
      <c r="F124" s="358">
        <v>75</v>
      </c>
    </row>
    <row r="125" spans="1:6" s="402" customFormat="1" ht="18.75">
      <c r="A125" s="353">
        <v>72302</v>
      </c>
      <c r="B125" s="354" t="s">
        <v>567</v>
      </c>
      <c r="C125" s="355" t="s">
        <v>877</v>
      </c>
      <c r="D125" s="356" t="s">
        <v>878</v>
      </c>
      <c r="E125" s="357" t="s">
        <v>519</v>
      </c>
      <c r="F125" s="358">
        <v>180</v>
      </c>
    </row>
    <row r="126" spans="1:6" s="402" customFormat="1" ht="18.75">
      <c r="A126" s="353">
        <v>72401</v>
      </c>
      <c r="B126" s="354" t="s">
        <v>567</v>
      </c>
      <c r="C126" s="355" t="s">
        <v>879</v>
      </c>
      <c r="D126" s="356" t="s">
        <v>880</v>
      </c>
      <c r="E126" s="357" t="s">
        <v>846</v>
      </c>
      <c r="F126" s="358">
        <v>60</v>
      </c>
    </row>
    <row r="127" spans="1:6" s="402" customFormat="1" ht="18.75">
      <c r="A127" s="353">
        <v>72501</v>
      </c>
      <c r="B127" s="354" t="s">
        <v>567</v>
      </c>
      <c r="C127" s="355" t="s">
        <v>736</v>
      </c>
      <c r="D127" s="356" t="s">
        <v>881</v>
      </c>
      <c r="E127" s="357" t="s">
        <v>455</v>
      </c>
      <c r="F127" s="358">
        <v>105</v>
      </c>
    </row>
    <row r="128" spans="1:6" s="402" customFormat="1" ht="18.75">
      <c r="A128" s="353">
        <v>72502</v>
      </c>
      <c r="B128" s="354" t="s">
        <v>567</v>
      </c>
      <c r="C128" s="355" t="s">
        <v>737</v>
      </c>
      <c r="D128" s="356" t="s">
        <v>882</v>
      </c>
      <c r="E128" s="357" t="s">
        <v>455</v>
      </c>
      <c r="F128" s="358">
        <v>60</v>
      </c>
    </row>
    <row r="129" spans="1:6" s="402" customFormat="1" ht="18.75">
      <c r="A129" s="353">
        <v>72503</v>
      </c>
      <c r="B129" s="354" t="s">
        <v>567</v>
      </c>
      <c r="C129" s="355" t="s">
        <v>569</v>
      </c>
      <c r="D129" s="356" t="s">
        <v>883</v>
      </c>
      <c r="E129" s="357" t="s">
        <v>771</v>
      </c>
      <c r="F129" s="358">
        <v>120</v>
      </c>
    </row>
    <row r="130" spans="1:6" s="402" customFormat="1" ht="18.75">
      <c r="A130" s="353">
        <v>72504</v>
      </c>
      <c r="B130" s="354" t="s">
        <v>567</v>
      </c>
      <c r="C130" s="355" t="s">
        <v>570</v>
      </c>
      <c r="D130" s="356" t="s">
        <v>884</v>
      </c>
      <c r="E130" s="357" t="s">
        <v>847</v>
      </c>
      <c r="F130" s="358">
        <v>60</v>
      </c>
    </row>
    <row r="131" spans="1:6" s="402" customFormat="1" ht="18.75">
      <c r="A131" s="353">
        <v>72505</v>
      </c>
      <c r="B131" s="354" t="s">
        <v>567</v>
      </c>
      <c r="C131" s="355" t="s">
        <v>571</v>
      </c>
      <c r="D131" s="356" t="s">
        <v>885</v>
      </c>
      <c r="E131" s="357" t="s">
        <v>847</v>
      </c>
      <c r="F131" s="358">
        <v>60</v>
      </c>
    </row>
    <row r="132" spans="1:6" s="402" customFormat="1" ht="18.75">
      <c r="A132" s="353">
        <v>72506</v>
      </c>
      <c r="B132" s="354" t="s">
        <v>567</v>
      </c>
      <c r="C132" s="355" t="s">
        <v>572</v>
      </c>
      <c r="D132" s="356" t="s">
        <v>886</v>
      </c>
      <c r="E132" s="357" t="s">
        <v>847</v>
      </c>
      <c r="F132" s="358">
        <v>95</v>
      </c>
    </row>
    <row r="133" spans="1:6" s="402" customFormat="1" ht="18.75">
      <c r="A133" s="353">
        <v>72507</v>
      </c>
      <c r="B133" s="354" t="s">
        <v>567</v>
      </c>
      <c r="C133" s="355" t="s">
        <v>573</v>
      </c>
      <c r="D133" s="356" t="s">
        <v>887</v>
      </c>
      <c r="E133" s="357" t="s">
        <v>848</v>
      </c>
      <c r="F133" s="358">
        <v>135</v>
      </c>
    </row>
    <row r="134" spans="1:6" s="402" customFormat="1" ht="18.75">
      <c r="A134" s="353">
        <v>72605</v>
      </c>
      <c r="B134" s="354" t="s">
        <v>567</v>
      </c>
      <c r="C134" s="355" t="s">
        <v>888</v>
      </c>
      <c r="D134" s="356" t="s">
        <v>889</v>
      </c>
      <c r="E134" s="357" t="s">
        <v>796</v>
      </c>
      <c r="F134" s="358">
        <v>75</v>
      </c>
    </row>
    <row r="135" spans="1:6" s="402" customFormat="1" ht="18.75">
      <c r="A135" s="353">
        <v>73101</v>
      </c>
      <c r="B135" s="354" t="s">
        <v>574</v>
      </c>
      <c r="C135" s="355" t="s">
        <v>575</v>
      </c>
      <c r="D135" s="356" t="s">
        <v>890</v>
      </c>
      <c r="E135" s="357" t="s">
        <v>797</v>
      </c>
      <c r="F135" s="358">
        <v>15</v>
      </c>
    </row>
    <row r="136" spans="1:6" s="402" customFormat="1" ht="18.75">
      <c r="A136" s="353">
        <v>73102</v>
      </c>
      <c r="B136" s="354" t="s">
        <v>574</v>
      </c>
      <c r="C136" s="355" t="s">
        <v>738</v>
      </c>
      <c r="D136" s="356" t="s">
        <v>891</v>
      </c>
      <c r="E136" s="357" t="s">
        <v>499</v>
      </c>
      <c r="F136" s="358">
        <v>4</v>
      </c>
    </row>
    <row r="137" spans="1:6" s="402" customFormat="1" ht="18.75">
      <c r="A137" s="353">
        <v>73103</v>
      </c>
      <c r="B137" s="354" t="s">
        <v>574</v>
      </c>
      <c r="C137" s="355" t="s">
        <v>739</v>
      </c>
      <c r="D137" s="356" t="s">
        <v>892</v>
      </c>
      <c r="E137" s="357" t="s">
        <v>798</v>
      </c>
      <c r="F137" s="358">
        <v>3</v>
      </c>
    </row>
    <row r="138" spans="1:6" s="402" customFormat="1" ht="18.75">
      <c r="A138" s="353">
        <v>73201</v>
      </c>
      <c r="B138" s="354" t="s">
        <v>574</v>
      </c>
      <c r="C138" s="355" t="s">
        <v>740</v>
      </c>
      <c r="D138" s="356" t="s">
        <v>893</v>
      </c>
      <c r="E138" s="357" t="s">
        <v>799</v>
      </c>
      <c r="F138" s="358">
        <v>15</v>
      </c>
    </row>
    <row r="139" spans="1:6" s="402" customFormat="1" ht="18.75">
      <c r="A139" s="353">
        <v>73202</v>
      </c>
      <c r="B139" s="354" t="s">
        <v>574</v>
      </c>
      <c r="C139" s="355" t="s">
        <v>741</v>
      </c>
      <c r="D139" s="356" t="s">
        <v>894</v>
      </c>
      <c r="E139" s="357" t="s">
        <v>800</v>
      </c>
      <c r="F139" s="358">
        <v>6</v>
      </c>
    </row>
    <row r="140" spans="1:6" s="402" customFormat="1" ht="18.75">
      <c r="A140" s="353">
        <v>73203</v>
      </c>
      <c r="B140" s="354" t="s">
        <v>574</v>
      </c>
      <c r="C140" s="355" t="s">
        <v>576</v>
      </c>
      <c r="D140" s="356" t="s">
        <v>895</v>
      </c>
      <c r="E140" s="357" t="s">
        <v>801</v>
      </c>
      <c r="F140" s="358">
        <v>15</v>
      </c>
    </row>
    <row r="141" spans="1:6" s="402" customFormat="1" ht="18.75">
      <c r="A141" s="353">
        <v>73204</v>
      </c>
      <c r="B141" s="354" t="s">
        <v>574</v>
      </c>
      <c r="C141" s="355" t="s">
        <v>577</v>
      </c>
      <c r="D141" s="356" t="s">
        <v>895</v>
      </c>
      <c r="E141" s="357" t="s">
        <v>801</v>
      </c>
      <c r="F141" s="358">
        <v>14</v>
      </c>
    </row>
    <row r="142" spans="1:6" s="402" customFormat="1" ht="18.75">
      <c r="A142" s="353">
        <v>73205</v>
      </c>
      <c r="B142" s="354" t="s">
        <v>574</v>
      </c>
      <c r="C142" s="355" t="s">
        <v>742</v>
      </c>
      <c r="D142" s="356" t="s">
        <v>896</v>
      </c>
      <c r="E142" s="357" t="s">
        <v>802</v>
      </c>
      <c r="F142" s="358">
        <v>3</v>
      </c>
    </row>
    <row r="143" spans="1:6" s="402" customFormat="1" ht="18.75">
      <c r="A143" s="353">
        <v>73206</v>
      </c>
      <c r="B143" s="354" t="s">
        <v>574</v>
      </c>
      <c r="C143" s="355" t="s">
        <v>897</v>
      </c>
      <c r="D143" s="356" t="s">
        <v>898</v>
      </c>
      <c r="E143" s="357" t="s">
        <v>803</v>
      </c>
      <c r="F143" s="358">
        <v>6</v>
      </c>
    </row>
    <row r="144" spans="1:6" s="402" customFormat="1" ht="18.75">
      <c r="A144" s="353">
        <v>73207</v>
      </c>
      <c r="B144" s="354" t="s">
        <v>574</v>
      </c>
      <c r="C144" s="355" t="s">
        <v>744</v>
      </c>
      <c r="D144" s="356" t="s">
        <v>899</v>
      </c>
      <c r="E144" s="357" t="s">
        <v>804</v>
      </c>
      <c r="F144" s="358">
        <v>3</v>
      </c>
    </row>
    <row r="145" spans="1:6" s="402" customFormat="1" ht="18.75">
      <c r="A145" s="353">
        <v>73208</v>
      </c>
      <c r="B145" s="354" t="s">
        <v>574</v>
      </c>
      <c r="C145" s="355" t="s">
        <v>745</v>
      </c>
      <c r="D145" s="356" t="s">
        <v>857</v>
      </c>
      <c r="E145" s="357" t="s">
        <v>777</v>
      </c>
      <c r="F145" s="358">
        <v>3</v>
      </c>
    </row>
    <row r="146" spans="1:6" s="402" customFormat="1" ht="18.75">
      <c r="A146" s="353">
        <v>73209</v>
      </c>
      <c r="B146" s="354" t="s">
        <v>574</v>
      </c>
      <c r="C146" s="355" t="s">
        <v>746</v>
      </c>
      <c r="D146" s="356" t="s">
        <v>895</v>
      </c>
      <c r="E146" s="357" t="s">
        <v>801</v>
      </c>
      <c r="F146" s="358">
        <v>3</v>
      </c>
    </row>
    <row r="147" spans="1:6" s="402" customFormat="1" ht="18.75">
      <c r="A147" s="353">
        <v>73210</v>
      </c>
      <c r="B147" s="354" t="s">
        <v>574</v>
      </c>
      <c r="C147" s="355" t="s">
        <v>900</v>
      </c>
      <c r="D147" s="356" t="s">
        <v>901</v>
      </c>
      <c r="E147" s="357" t="s">
        <v>805</v>
      </c>
      <c r="F147" s="358">
        <v>3</v>
      </c>
    </row>
    <row r="148" spans="1:6" s="402" customFormat="1" ht="18.75">
      <c r="A148" s="353">
        <v>73211</v>
      </c>
      <c r="B148" s="354" t="s">
        <v>574</v>
      </c>
      <c r="C148" s="355" t="s">
        <v>845</v>
      </c>
      <c r="D148" s="356" t="s">
        <v>902</v>
      </c>
      <c r="E148" s="357" t="s">
        <v>806</v>
      </c>
      <c r="F148" s="358">
        <v>3</v>
      </c>
    </row>
    <row r="149" spans="1:6" s="402" customFormat="1" ht="18.75">
      <c r="A149" s="353">
        <v>73214</v>
      </c>
      <c r="B149" s="354" t="s">
        <v>574</v>
      </c>
      <c r="C149" s="355" t="s">
        <v>747</v>
      </c>
      <c r="D149" s="356" t="s">
        <v>916</v>
      </c>
      <c r="E149" s="357" t="s">
        <v>807</v>
      </c>
      <c r="F149" s="358">
        <v>9</v>
      </c>
    </row>
    <row r="150" spans="1:6" s="402" customFormat="1" ht="18.75">
      <c r="A150" s="353">
        <v>73301</v>
      </c>
      <c r="B150" s="354" t="s">
        <v>574</v>
      </c>
      <c r="C150" s="355" t="s">
        <v>748</v>
      </c>
      <c r="D150" s="356" t="s">
        <v>894</v>
      </c>
      <c r="E150" s="357" t="s">
        <v>800</v>
      </c>
      <c r="F150" s="358">
        <v>6</v>
      </c>
    </row>
    <row r="151" spans="1:6" s="402" customFormat="1" ht="18.75">
      <c r="A151" s="353">
        <v>73302</v>
      </c>
      <c r="B151" s="354" t="s">
        <v>574</v>
      </c>
      <c r="C151" s="355" t="s">
        <v>749</v>
      </c>
      <c r="D151" s="356" t="s">
        <v>903</v>
      </c>
      <c r="E151" s="357" t="s">
        <v>808</v>
      </c>
      <c r="F151" s="358">
        <v>11</v>
      </c>
    </row>
    <row r="152" spans="1:6" s="402" customFormat="1" ht="18.75">
      <c r="A152" s="353">
        <v>73303</v>
      </c>
      <c r="B152" s="354" t="s">
        <v>574</v>
      </c>
      <c r="C152" s="355" t="s">
        <v>578</v>
      </c>
      <c r="D152" s="356" t="s">
        <v>904</v>
      </c>
      <c r="E152" s="357" t="s">
        <v>809</v>
      </c>
      <c r="F152" s="358">
        <v>3</v>
      </c>
    </row>
    <row r="153" spans="1:6" s="402" customFormat="1" ht="18.75">
      <c r="A153" s="353">
        <v>73304</v>
      </c>
      <c r="B153" s="354" t="s">
        <v>574</v>
      </c>
      <c r="C153" s="355" t="s">
        <v>579</v>
      </c>
      <c r="D153" s="356" t="s">
        <v>905</v>
      </c>
      <c r="E153" s="357" t="s">
        <v>810</v>
      </c>
      <c r="F153" s="358">
        <v>6</v>
      </c>
    </row>
    <row r="154" spans="1:6" s="402" customFormat="1" ht="18.75">
      <c r="A154" s="353">
        <v>73305</v>
      </c>
      <c r="B154" s="354" t="s">
        <v>574</v>
      </c>
      <c r="C154" s="355" t="s">
        <v>580</v>
      </c>
      <c r="D154" s="356" t="s">
        <v>890</v>
      </c>
      <c r="E154" s="357" t="s">
        <v>797</v>
      </c>
      <c r="F154" s="358">
        <v>6</v>
      </c>
    </row>
    <row r="155" spans="1:6" s="402" customFormat="1" ht="18.75">
      <c r="A155" s="353">
        <v>73306</v>
      </c>
      <c r="B155" s="354" t="s">
        <v>574</v>
      </c>
      <c r="C155" s="355" t="s">
        <v>581</v>
      </c>
      <c r="D155" s="356" t="s">
        <v>890</v>
      </c>
      <c r="E155" s="357" t="s">
        <v>797</v>
      </c>
      <c r="F155" s="358">
        <v>14</v>
      </c>
    </row>
    <row r="156" spans="1:6" s="402" customFormat="1" ht="18.75">
      <c r="A156" s="353">
        <v>73307</v>
      </c>
      <c r="B156" s="354" t="s">
        <v>574</v>
      </c>
      <c r="C156" s="355" t="s">
        <v>582</v>
      </c>
      <c r="D156" s="356" t="s">
        <v>894</v>
      </c>
      <c r="E156" s="357" t="s">
        <v>800</v>
      </c>
      <c r="F156" s="358">
        <v>6</v>
      </c>
    </row>
    <row r="157" spans="1:6" s="402" customFormat="1" ht="18.75">
      <c r="A157" s="353">
        <v>73309</v>
      </c>
      <c r="B157" s="354" t="s">
        <v>574</v>
      </c>
      <c r="C157" s="355" t="s">
        <v>750</v>
      </c>
      <c r="D157" s="356" t="s">
        <v>906</v>
      </c>
      <c r="E157" s="357" t="s">
        <v>811</v>
      </c>
      <c r="F157" s="358">
        <v>6</v>
      </c>
    </row>
    <row r="158" spans="1:6" s="402" customFormat="1" ht="18.75">
      <c r="A158" s="353">
        <v>73402</v>
      </c>
      <c r="B158" s="354" t="s">
        <v>574</v>
      </c>
      <c r="C158" s="355" t="s">
        <v>583</v>
      </c>
      <c r="D158" s="356" t="s">
        <v>907</v>
      </c>
      <c r="E158" s="357" t="s">
        <v>812</v>
      </c>
      <c r="F158" s="358">
        <v>6</v>
      </c>
    </row>
    <row r="159" spans="1:6" s="402" customFormat="1" ht="18.75">
      <c r="A159" s="353">
        <v>73403</v>
      </c>
      <c r="B159" s="354" t="s">
        <v>574</v>
      </c>
      <c r="C159" s="355" t="s">
        <v>584</v>
      </c>
      <c r="D159" s="356" t="s">
        <v>908</v>
      </c>
      <c r="E159" s="357" t="s">
        <v>813</v>
      </c>
      <c r="F159" s="358">
        <v>3</v>
      </c>
    </row>
    <row r="160" spans="1:6" s="402" customFormat="1" ht="18.75">
      <c r="A160" s="353">
        <v>73404</v>
      </c>
      <c r="B160" s="354" t="s">
        <v>574</v>
      </c>
      <c r="C160" s="355" t="s">
        <v>585</v>
      </c>
      <c r="D160" s="356" t="s">
        <v>909</v>
      </c>
      <c r="E160" s="357" t="s">
        <v>814</v>
      </c>
      <c r="F160" s="358">
        <v>6</v>
      </c>
    </row>
    <row r="161" spans="1:6" s="402" customFormat="1" ht="18.75">
      <c r="A161" s="353">
        <v>73405</v>
      </c>
      <c r="B161" s="354" t="s">
        <v>574</v>
      </c>
      <c r="C161" s="355" t="s">
        <v>751</v>
      </c>
      <c r="D161" s="356" t="s">
        <v>910</v>
      </c>
      <c r="E161" s="357" t="s">
        <v>815</v>
      </c>
      <c r="F161" s="358">
        <v>12</v>
      </c>
    </row>
    <row r="162" spans="1:6" s="402" customFormat="1" ht="18.75">
      <c r="A162" s="353">
        <v>73501</v>
      </c>
      <c r="B162" s="354" t="s">
        <v>574</v>
      </c>
      <c r="C162" s="355" t="s">
        <v>752</v>
      </c>
      <c r="D162" s="356" t="s">
        <v>911</v>
      </c>
      <c r="E162" s="357" t="s">
        <v>816</v>
      </c>
      <c r="F162" s="358">
        <v>6</v>
      </c>
    </row>
    <row r="163" spans="1:6" s="402" customFormat="1" ht="18.75">
      <c r="A163" s="353">
        <v>73502</v>
      </c>
      <c r="B163" s="354" t="s">
        <v>574</v>
      </c>
      <c r="C163" s="355" t="s">
        <v>586</v>
      </c>
      <c r="D163" s="356" t="s">
        <v>912</v>
      </c>
      <c r="E163" s="357" t="s">
        <v>817</v>
      </c>
      <c r="F163" s="358">
        <v>6</v>
      </c>
    </row>
    <row r="164" spans="1:6" s="402" customFormat="1" ht="18.75">
      <c r="A164" s="353">
        <v>73503</v>
      </c>
      <c r="B164" s="354" t="s">
        <v>574</v>
      </c>
      <c r="C164" s="355" t="s">
        <v>753</v>
      </c>
      <c r="D164" s="356" t="s">
        <v>913</v>
      </c>
      <c r="E164" s="357" t="s">
        <v>818</v>
      </c>
      <c r="F164" s="358">
        <v>3</v>
      </c>
    </row>
    <row r="165" spans="1:6" s="402" customFormat="1" ht="18.75">
      <c r="A165" s="353">
        <v>73506</v>
      </c>
      <c r="B165" s="354" t="s">
        <v>574</v>
      </c>
      <c r="C165" s="355" t="s">
        <v>754</v>
      </c>
      <c r="D165" s="356" t="s">
        <v>849</v>
      </c>
      <c r="E165" s="357" t="s">
        <v>787</v>
      </c>
      <c r="F165" s="358">
        <v>6</v>
      </c>
    </row>
    <row r="166" spans="1:6" s="402" customFormat="1" ht="18.75">
      <c r="A166" s="353">
        <v>73507</v>
      </c>
      <c r="B166" s="354" t="s">
        <v>574</v>
      </c>
      <c r="C166" s="355" t="s">
        <v>755</v>
      </c>
      <c r="D166" s="356" t="s">
        <v>914</v>
      </c>
      <c r="E166" s="357" t="s">
        <v>819</v>
      </c>
      <c r="F166" s="358">
        <v>3</v>
      </c>
    </row>
    <row r="167" spans="1:6" s="402" customFormat="1" ht="18.75">
      <c r="A167" s="353">
        <v>73508</v>
      </c>
      <c r="B167" s="354" t="s">
        <v>574</v>
      </c>
      <c r="C167" s="355" t="s">
        <v>756</v>
      </c>
      <c r="D167" s="356" t="s">
        <v>915</v>
      </c>
      <c r="E167" s="357" t="s">
        <v>817</v>
      </c>
      <c r="F167" s="358">
        <v>3</v>
      </c>
    </row>
    <row r="168" spans="1:6" s="402" customFormat="1" ht="18.75">
      <c r="A168" s="353">
        <v>73509</v>
      </c>
      <c r="B168" s="354" t="s">
        <v>574</v>
      </c>
      <c r="C168" s="355" t="s">
        <v>757</v>
      </c>
      <c r="D168" s="407" t="s">
        <v>926</v>
      </c>
      <c r="E168" s="357" t="s">
        <v>820</v>
      </c>
      <c r="F168" s="358">
        <v>6</v>
      </c>
    </row>
    <row r="169" spans="1:6" s="402" customFormat="1" ht="18.75">
      <c r="A169" s="359">
        <v>73601</v>
      </c>
      <c r="B169" s="403" t="s">
        <v>574</v>
      </c>
      <c r="C169" s="360" t="s">
        <v>587</v>
      </c>
      <c r="D169" s="361" t="s">
        <v>890</v>
      </c>
      <c r="E169" s="362" t="s">
        <v>797</v>
      </c>
      <c r="F169" s="363">
        <v>3</v>
      </c>
    </row>
  </sheetData>
  <phoneticPr fontId="4"/>
  <pageMargins left="0.7" right="0.7" top="0.75" bottom="0.75" header="0.3" footer="0.3"/>
  <pageSetup paperSize="9" scale="96"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2"/>
  <sheetViews>
    <sheetView showGridLines="0" view="pageBreakPreview" zoomScale="85" zoomScaleNormal="85" zoomScaleSheetLayoutView="85" workbookViewId="0">
      <selection activeCell="M16" sqref="M16:Q16"/>
    </sheetView>
  </sheetViews>
  <sheetFormatPr defaultRowHeight="13.5"/>
  <cols>
    <col min="1" max="1" width="6.25" style="319" customWidth="1"/>
    <col min="2" max="2" width="6.25" style="287" customWidth="1"/>
    <col min="3" max="3" width="5.625" style="287" customWidth="1"/>
    <col min="4" max="4" width="6.25" style="287" customWidth="1"/>
    <col min="5" max="5" width="5.625" style="287" customWidth="1"/>
    <col min="6" max="6" width="6.25" style="287" customWidth="1"/>
    <col min="7" max="7" width="4.375" style="287" customWidth="1"/>
    <col min="8" max="12" width="6.25" style="287" customWidth="1"/>
    <col min="13" max="18" width="6.625" style="287" customWidth="1"/>
    <col min="19" max="19" width="6.25" style="287" customWidth="1"/>
    <col min="20" max="16384" width="9" style="287"/>
  </cols>
  <sheetData>
    <row r="1" spans="1:19" s="283" customFormat="1" ht="29.25" customHeight="1">
      <c r="A1" s="280"/>
      <c r="B1" s="281"/>
      <c r="C1" s="281"/>
      <c r="D1" s="281"/>
      <c r="E1" s="281"/>
      <c r="F1" s="281"/>
      <c r="G1" s="281"/>
      <c r="H1" s="281"/>
      <c r="I1" s="281"/>
      <c r="J1" s="282" t="s">
        <v>359</v>
      </c>
      <c r="K1" s="281"/>
      <c r="L1" s="281"/>
      <c r="M1" s="281"/>
      <c r="N1" s="281"/>
      <c r="O1" s="281"/>
      <c r="P1" s="281"/>
      <c r="Q1" s="281"/>
      <c r="R1" s="456" t="str">
        <f>一番最初に入力!$C$7&amp;""</f>
        <v/>
      </c>
      <c r="S1" s="456"/>
    </row>
    <row r="2" spans="1:19" s="283" customFormat="1" ht="24.75" customHeight="1">
      <c r="A2" s="284" t="s">
        <v>373</v>
      </c>
      <c r="B2" s="284"/>
      <c r="C2" s="281"/>
      <c r="D2" s="281"/>
      <c r="E2" s="281"/>
      <c r="F2" s="281"/>
      <c r="G2" s="281"/>
      <c r="H2" s="281"/>
      <c r="I2" s="281"/>
      <c r="J2" s="281"/>
      <c r="K2" s="281"/>
      <c r="L2" s="281"/>
      <c r="M2" s="281"/>
      <c r="N2" s="281"/>
      <c r="O2" s="281"/>
      <c r="P2" s="281"/>
      <c r="Q2" s="281"/>
      <c r="R2" s="281"/>
      <c r="S2" s="281"/>
    </row>
    <row r="3" spans="1:19" ht="24.75" customHeight="1">
      <c r="A3" s="285"/>
      <c r="B3" s="286"/>
      <c r="C3" s="286"/>
      <c r="D3" s="286"/>
      <c r="E3" s="286"/>
      <c r="F3" s="286"/>
      <c r="G3" s="286"/>
      <c r="H3" s="286"/>
      <c r="I3" s="286"/>
      <c r="J3" s="286"/>
      <c r="K3" s="286"/>
      <c r="L3" s="286"/>
      <c r="M3" s="286"/>
      <c r="N3" s="286"/>
      <c r="O3" s="286"/>
      <c r="P3" s="286"/>
      <c r="Q3" s="286"/>
      <c r="R3" s="286"/>
      <c r="S3" s="286"/>
    </row>
    <row r="4" spans="1:19" s="283" customFormat="1" ht="24.75" customHeight="1">
      <c r="A4" s="280"/>
      <c r="B4" s="281"/>
      <c r="C4" s="281"/>
      <c r="D4" s="281"/>
      <c r="E4" s="281"/>
      <c r="F4" s="281"/>
      <c r="G4" s="281"/>
      <c r="H4" s="281"/>
      <c r="I4" s="281"/>
      <c r="J4" s="281"/>
      <c r="K4" s="281"/>
      <c r="L4" s="281"/>
      <c r="M4" s="288" t="s">
        <v>360</v>
      </c>
      <c r="N4" s="385">
        <f>一番最初に入力!C11+1</f>
        <v>6</v>
      </c>
      <c r="O4" s="289" t="s">
        <v>361</v>
      </c>
      <c r="P4" s="324">
        <v>3</v>
      </c>
      <c r="Q4" s="289" t="s">
        <v>362</v>
      </c>
      <c r="R4" s="324">
        <v>31</v>
      </c>
      <c r="S4" s="289" t="s">
        <v>363</v>
      </c>
    </row>
    <row r="5" spans="1:19" s="283" customFormat="1" ht="24.75" customHeight="1">
      <c r="A5" s="280"/>
      <c r="B5" s="281" t="s">
        <v>364</v>
      </c>
      <c r="C5" s="281"/>
      <c r="D5" s="281"/>
      <c r="E5" s="281"/>
      <c r="F5" s="281"/>
      <c r="G5" s="281"/>
      <c r="H5" s="281"/>
      <c r="I5" s="281"/>
      <c r="J5" s="281"/>
      <c r="K5" s="281"/>
      <c r="L5" s="281"/>
      <c r="M5" s="281"/>
      <c r="N5" s="281"/>
      <c r="O5" s="281"/>
      <c r="P5" s="281"/>
      <c r="Q5" s="281"/>
      <c r="R5" s="281"/>
      <c r="S5" s="281"/>
    </row>
    <row r="6" spans="1:19" s="283" customFormat="1" ht="24.75" customHeight="1">
      <c r="A6" s="290"/>
      <c r="B6" s="291"/>
      <c r="C6" s="291"/>
      <c r="D6" s="291"/>
      <c r="E6" s="292"/>
      <c r="F6" s="292"/>
      <c r="G6" s="292"/>
      <c r="H6" s="292"/>
      <c r="I6" s="292"/>
      <c r="J6" s="293"/>
      <c r="K6" s="293"/>
      <c r="L6" s="293"/>
      <c r="M6" s="293"/>
      <c r="N6" s="293"/>
      <c r="O6" s="293"/>
      <c r="P6" s="293"/>
      <c r="Q6" s="293"/>
      <c r="R6" s="293"/>
      <c r="S6" s="292"/>
    </row>
    <row r="7" spans="1:19" s="283" customFormat="1" ht="24.75" customHeight="1">
      <c r="A7" s="294"/>
      <c r="B7" s="295"/>
      <c r="C7" s="295"/>
      <c r="D7" s="295"/>
      <c r="E7" s="296"/>
      <c r="F7" s="296"/>
      <c r="G7" s="296"/>
      <c r="H7" s="296"/>
      <c r="I7" s="296"/>
      <c r="J7" s="296"/>
      <c r="K7" s="297"/>
      <c r="L7" s="297"/>
      <c r="M7" s="296"/>
      <c r="N7" s="296"/>
      <c r="O7" s="296"/>
      <c r="P7" s="296"/>
      <c r="Q7" s="296"/>
      <c r="R7" s="296"/>
      <c r="S7" s="296"/>
    </row>
    <row r="8" spans="1:19" s="283" customFormat="1" ht="24.75" customHeight="1">
      <c r="A8" s="285"/>
      <c r="B8" s="286"/>
      <c r="C8" s="286"/>
      <c r="D8" s="286"/>
      <c r="E8" s="286"/>
      <c r="F8" s="286"/>
      <c r="G8" s="286"/>
      <c r="H8" s="286"/>
      <c r="I8" s="286"/>
      <c r="J8" s="286"/>
      <c r="K8" s="286"/>
      <c r="L8" s="286"/>
      <c r="M8" s="286"/>
      <c r="N8" s="286"/>
      <c r="O8" s="286"/>
      <c r="P8" s="286"/>
      <c r="Q8" s="286"/>
      <c r="R8" s="286"/>
      <c r="S8" s="286"/>
    </row>
    <row r="9" spans="1:19" s="283" customFormat="1" ht="24.75" customHeight="1">
      <c r="A9" s="298"/>
      <c r="B9" s="298"/>
      <c r="C9" s="299"/>
      <c r="D9" s="300" t="s">
        <v>360</v>
      </c>
      <c r="E9" s="301" t="str">
        <f>一番最初に入力!C11&amp;""</f>
        <v>5</v>
      </c>
      <c r="F9" s="302" t="s">
        <v>372</v>
      </c>
      <c r="G9" s="303"/>
      <c r="H9" s="303"/>
      <c r="I9" s="302"/>
      <c r="J9" s="302"/>
      <c r="K9" s="302"/>
      <c r="L9" s="302"/>
      <c r="M9" s="302"/>
      <c r="N9" s="302"/>
      <c r="O9" s="302"/>
      <c r="P9" s="304"/>
      <c r="Q9" s="304"/>
      <c r="R9" s="304"/>
      <c r="S9" s="304"/>
    </row>
    <row r="10" spans="1:19" s="283" customFormat="1" ht="24.75" customHeight="1">
      <c r="A10" s="298"/>
      <c r="B10" s="298"/>
      <c r="C10" s="299"/>
      <c r="D10" s="300"/>
      <c r="E10" s="301"/>
      <c r="F10" s="302"/>
      <c r="G10" s="303"/>
      <c r="H10" s="303"/>
      <c r="I10" s="302"/>
      <c r="J10" s="302"/>
      <c r="K10" s="302"/>
      <c r="L10" s="302"/>
      <c r="M10" s="302"/>
      <c r="N10" s="302"/>
      <c r="O10" s="302"/>
      <c r="P10" s="304"/>
      <c r="Q10" s="304"/>
      <c r="R10" s="304"/>
      <c r="S10" s="304"/>
    </row>
    <row r="11" spans="1:19" s="283" customFormat="1" ht="24.75" customHeight="1">
      <c r="A11" s="285"/>
      <c r="B11" s="286"/>
      <c r="C11" s="286"/>
      <c r="D11" s="286"/>
      <c r="E11" s="286"/>
      <c r="F11" s="286"/>
      <c r="G11" s="286"/>
      <c r="H11" s="286"/>
      <c r="I11" s="286"/>
      <c r="J11" s="286"/>
      <c r="K11" s="286"/>
      <c r="L11" s="286"/>
      <c r="M11" s="286"/>
      <c r="N11" s="286"/>
      <c r="O11" s="286"/>
      <c r="P11" s="286"/>
      <c r="Q11" s="286"/>
      <c r="R11" s="286"/>
      <c r="S11" s="286"/>
    </row>
    <row r="12" spans="1:19" ht="25.5" customHeight="1">
      <c r="A12" s="305"/>
      <c r="B12" s="281"/>
      <c r="C12" s="281"/>
      <c r="D12" s="281"/>
      <c r="E12" s="306"/>
      <c r="F12" s="306"/>
      <c r="G12" s="306"/>
      <c r="H12" s="457" t="s">
        <v>365</v>
      </c>
      <c r="I12" s="457"/>
      <c r="J12" s="457"/>
      <c r="K12" s="458" t="str">
        <f>IFERROR(VLOOKUP(一番最初に入力!C7,施設情報!$A:$E,2,0)," ")</f>
        <v xml:space="preserve"> </v>
      </c>
      <c r="L12" s="458"/>
      <c r="M12" s="458"/>
      <c r="N12" s="458"/>
      <c r="O12" s="458"/>
      <c r="P12" s="458"/>
      <c r="Q12" s="458"/>
      <c r="R12" s="458"/>
      <c r="S12" s="306" t="s">
        <v>366</v>
      </c>
    </row>
    <row r="13" spans="1:19" ht="25.5" customHeight="1">
      <c r="A13" s="305"/>
      <c r="B13" s="281"/>
      <c r="C13" s="281"/>
      <c r="D13" s="281"/>
      <c r="E13" s="306"/>
      <c r="F13" s="306"/>
      <c r="G13" s="306"/>
      <c r="H13" s="459" t="s">
        <v>367</v>
      </c>
      <c r="I13" s="459"/>
      <c r="J13" s="459"/>
      <c r="K13" s="458" t="str">
        <f>IFERROR(VLOOKUP(一番最初に入力!C7,施設情報!$A:$E,3,0),"")</f>
        <v/>
      </c>
      <c r="L13" s="458"/>
      <c r="M13" s="458"/>
      <c r="N13" s="458"/>
      <c r="O13" s="458"/>
      <c r="P13" s="458"/>
      <c r="Q13" s="458"/>
      <c r="R13" s="458"/>
      <c r="S13" s="306" t="s">
        <v>366</v>
      </c>
    </row>
    <row r="14" spans="1:19" s="307" customFormat="1" ht="24.95" customHeight="1">
      <c r="A14" s="305"/>
      <c r="B14" s="281"/>
      <c r="C14" s="281"/>
      <c r="D14" s="281"/>
      <c r="E14" s="449" t="s">
        <v>368</v>
      </c>
      <c r="F14" s="449"/>
      <c r="G14" s="449"/>
      <c r="H14" s="449"/>
      <c r="I14" s="449"/>
      <c r="J14" s="449"/>
      <c r="K14" s="449"/>
      <c r="L14" s="449"/>
      <c r="M14" s="455" t="str">
        <f>IFERROR(VLOOKUP(一番最初に入力!C7,施設情報!$A:$E,4,0),"")</f>
        <v/>
      </c>
      <c r="N14" s="455"/>
      <c r="O14" s="455"/>
      <c r="P14" s="455"/>
      <c r="Q14" s="455"/>
      <c r="R14" s="455"/>
      <c r="S14" s="455"/>
    </row>
    <row r="15" spans="1:19" ht="24.95" customHeight="1">
      <c r="A15" s="305"/>
      <c r="B15" s="281"/>
      <c r="C15" s="281"/>
      <c r="D15" s="281"/>
      <c r="E15" s="308"/>
      <c r="F15" s="308"/>
      <c r="G15" s="308"/>
      <c r="H15" s="308"/>
      <c r="I15" s="308"/>
      <c r="J15" s="309"/>
      <c r="K15" s="449" t="s">
        <v>369</v>
      </c>
      <c r="L15" s="449"/>
      <c r="M15" s="450" t="str">
        <f>IFERROR(VLOOKUP(一番最初に入力!C7,施設情報!$A:$E,5,0),"")&amp;""</f>
        <v/>
      </c>
      <c r="N15" s="450"/>
      <c r="O15" s="450"/>
      <c r="P15" s="450"/>
      <c r="Q15" s="450"/>
      <c r="R15" s="450"/>
      <c r="S15" s="450"/>
    </row>
    <row r="16" spans="1:19" ht="24.95" customHeight="1">
      <c r="A16" s="305"/>
      <c r="B16" s="281"/>
      <c r="C16" s="281"/>
      <c r="D16" s="281"/>
      <c r="E16" s="310"/>
      <c r="F16" s="310"/>
      <c r="G16" s="310"/>
      <c r="H16" s="310"/>
      <c r="I16" s="310"/>
      <c r="J16" s="310"/>
      <c r="K16" s="451" t="s">
        <v>370</v>
      </c>
      <c r="L16" s="451"/>
      <c r="M16" s="452"/>
      <c r="N16" s="452"/>
      <c r="O16" s="452"/>
      <c r="P16" s="452"/>
      <c r="Q16" s="452"/>
      <c r="R16" s="311" t="s">
        <v>371</v>
      </c>
      <c r="S16" s="308"/>
    </row>
    <row r="17" spans="1:19" s="283" customFormat="1" ht="24.95" customHeight="1">
      <c r="A17" s="312"/>
      <c r="B17" s="286"/>
      <c r="C17" s="286"/>
      <c r="D17" s="286"/>
      <c r="E17" s="310"/>
      <c r="F17" s="310"/>
      <c r="G17" s="310"/>
      <c r="H17" s="310"/>
      <c r="I17" s="310"/>
      <c r="J17" s="310"/>
      <c r="K17" s="453"/>
      <c r="L17" s="453"/>
      <c r="M17" s="310"/>
      <c r="N17" s="310"/>
      <c r="O17" s="310"/>
      <c r="P17" s="310"/>
      <c r="Q17" s="310"/>
      <c r="R17" s="310"/>
      <c r="S17" s="310"/>
    </row>
    <row r="18" spans="1:19" s="283" customFormat="1" ht="24.95" customHeight="1">
      <c r="A18" s="312"/>
      <c r="B18" s="286"/>
      <c r="C18" s="286"/>
      <c r="D18" s="286"/>
      <c r="E18" s="310"/>
      <c r="F18" s="310"/>
      <c r="G18" s="310"/>
      <c r="H18" s="310"/>
      <c r="I18" s="310"/>
      <c r="J18" s="310"/>
      <c r="K18" s="313"/>
      <c r="L18" s="313"/>
      <c r="M18" s="310"/>
      <c r="N18" s="310"/>
      <c r="O18" s="310"/>
      <c r="P18" s="310"/>
      <c r="Q18" s="310"/>
      <c r="R18" s="310"/>
      <c r="S18" s="310"/>
    </row>
    <row r="19" spans="1:19" s="283" customFormat="1" ht="24.95" customHeight="1">
      <c r="A19" s="285"/>
      <c r="B19" s="286"/>
      <c r="C19" s="286"/>
      <c r="D19" s="286"/>
      <c r="E19" s="286"/>
      <c r="F19" s="286"/>
      <c r="G19" s="286"/>
      <c r="H19" s="286"/>
      <c r="I19" s="286"/>
      <c r="J19" s="286"/>
      <c r="K19" s="286"/>
      <c r="L19" s="286"/>
      <c r="M19" s="286"/>
      <c r="N19" s="286"/>
      <c r="O19" s="286"/>
      <c r="P19" s="286"/>
      <c r="Q19" s="286"/>
      <c r="R19" s="286"/>
      <c r="S19" s="286"/>
    </row>
    <row r="20" spans="1:19" s="283" customFormat="1" ht="24.95" customHeight="1">
      <c r="A20" s="285"/>
      <c r="B20" s="314" t="s">
        <v>758</v>
      </c>
      <c r="C20" s="286"/>
      <c r="D20" s="286"/>
      <c r="E20" s="286"/>
      <c r="F20" s="286"/>
      <c r="G20" s="286"/>
      <c r="H20" s="286"/>
      <c r="I20" s="286"/>
      <c r="J20" s="286"/>
      <c r="K20" s="286"/>
      <c r="L20" s="447"/>
      <c r="M20" s="447"/>
      <c r="N20" s="314" t="s">
        <v>374</v>
      </c>
      <c r="O20" s="286"/>
      <c r="P20" s="286"/>
      <c r="Q20" s="286"/>
      <c r="R20" s="286"/>
      <c r="S20" s="286"/>
    </row>
    <row r="21" spans="1:19" s="283" customFormat="1" ht="24.95" customHeight="1">
      <c r="A21" s="285"/>
      <c r="B21" s="454" t="s">
        <v>375</v>
      </c>
      <c r="C21" s="454"/>
      <c r="D21" s="454"/>
      <c r="E21" s="454"/>
      <c r="F21" s="454"/>
      <c r="G21" s="454"/>
      <c r="H21" s="454"/>
      <c r="I21" s="454"/>
      <c r="J21" s="454"/>
      <c r="K21" s="454"/>
      <c r="L21" s="454"/>
      <c r="M21" s="454"/>
      <c r="N21" s="454"/>
      <c r="O21" s="454"/>
      <c r="P21" s="454"/>
      <c r="Q21" s="454"/>
      <c r="R21" s="454"/>
      <c r="S21" s="286"/>
    </row>
    <row r="22" spans="1:19" s="283" customFormat="1" ht="24.95" customHeight="1">
      <c r="A22" s="280"/>
      <c r="B22" s="454"/>
      <c r="C22" s="454"/>
      <c r="D22" s="454"/>
      <c r="E22" s="454"/>
      <c r="F22" s="454"/>
      <c r="G22" s="454"/>
      <c r="H22" s="454"/>
      <c r="I22" s="454"/>
      <c r="J22" s="454"/>
      <c r="K22" s="454"/>
      <c r="L22" s="454"/>
      <c r="M22" s="454"/>
      <c r="N22" s="454"/>
      <c r="O22" s="454"/>
      <c r="P22" s="454"/>
      <c r="Q22" s="454"/>
      <c r="R22" s="454"/>
      <c r="S22" s="281"/>
    </row>
    <row r="23" spans="1:19" s="283" customFormat="1" ht="24.95" customHeight="1">
      <c r="A23" s="280"/>
      <c r="B23" s="454"/>
      <c r="C23" s="454"/>
      <c r="D23" s="454"/>
      <c r="E23" s="454"/>
      <c r="F23" s="454"/>
      <c r="G23" s="454"/>
      <c r="H23" s="454"/>
      <c r="I23" s="454"/>
      <c r="J23" s="454"/>
      <c r="K23" s="454"/>
      <c r="L23" s="454"/>
      <c r="M23" s="454"/>
      <c r="N23" s="454"/>
      <c r="O23" s="454"/>
      <c r="P23" s="454"/>
      <c r="Q23" s="454"/>
      <c r="R23" s="454"/>
      <c r="S23" s="281"/>
    </row>
    <row r="24" spans="1:19" s="283" customFormat="1" ht="24.95" customHeight="1">
      <c r="A24" s="280"/>
      <c r="B24" s="322"/>
      <c r="C24" s="322"/>
      <c r="D24" s="322"/>
      <c r="E24" s="322"/>
      <c r="F24" s="322"/>
      <c r="G24" s="322"/>
      <c r="H24" s="322"/>
      <c r="I24" s="322"/>
      <c r="J24" s="322"/>
      <c r="K24" s="322"/>
      <c r="L24" s="322"/>
      <c r="M24" s="322"/>
      <c r="N24" s="322"/>
      <c r="O24" s="322"/>
      <c r="P24" s="322"/>
      <c r="Q24" s="322"/>
      <c r="R24" s="322"/>
      <c r="S24" s="281"/>
    </row>
    <row r="25" spans="1:19" s="283" customFormat="1" ht="24.95" customHeight="1">
      <c r="A25" s="280"/>
      <c r="B25" s="322"/>
      <c r="C25" s="322"/>
      <c r="D25" s="322"/>
      <c r="E25" s="322"/>
      <c r="F25" s="322"/>
      <c r="G25" s="322"/>
      <c r="H25" s="322"/>
      <c r="I25" s="322"/>
      <c r="J25" s="322"/>
      <c r="K25" s="322"/>
      <c r="L25" s="322"/>
      <c r="M25" s="322"/>
      <c r="N25" s="322"/>
      <c r="O25" s="322"/>
      <c r="P25" s="322"/>
      <c r="Q25" s="322"/>
      <c r="R25" s="322"/>
      <c r="S25" s="281"/>
    </row>
    <row r="26" spans="1:19" s="283" customFormat="1" ht="24.95" customHeight="1">
      <c r="A26" s="280"/>
      <c r="B26" s="322"/>
      <c r="C26" s="322"/>
      <c r="D26" s="322"/>
      <c r="E26" s="322"/>
      <c r="F26" s="322"/>
      <c r="G26" s="322"/>
      <c r="H26" s="322"/>
      <c r="I26" s="322"/>
      <c r="J26" s="322"/>
      <c r="K26" s="322"/>
      <c r="L26" s="322"/>
      <c r="M26" s="322"/>
      <c r="N26" s="322"/>
      <c r="O26" s="322"/>
      <c r="P26" s="322"/>
      <c r="Q26" s="322"/>
      <c r="R26" s="322"/>
      <c r="S26" s="281"/>
    </row>
    <row r="27" spans="1:19" s="283" customFormat="1" ht="24.95" customHeight="1">
      <c r="A27" s="280"/>
      <c r="B27" s="314"/>
      <c r="C27" s="315"/>
      <c r="D27" s="315"/>
      <c r="E27" s="315"/>
      <c r="F27" s="315"/>
      <c r="G27" s="316"/>
      <c r="H27" s="446"/>
      <c r="I27" s="446"/>
      <c r="J27" s="446"/>
      <c r="K27" s="446"/>
      <c r="L27" s="316"/>
      <c r="M27" s="281"/>
      <c r="N27" s="281"/>
      <c r="O27" s="281"/>
      <c r="P27" s="281"/>
      <c r="Q27" s="281"/>
      <c r="R27" s="281"/>
      <c r="S27" s="281"/>
    </row>
    <row r="28" spans="1:19" s="283" customFormat="1" ht="24.75" customHeight="1">
      <c r="A28" s="280"/>
      <c r="B28" s="281"/>
      <c r="C28" s="284"/>
      <c r="E28" s="321" t="s">
        <v>376</v>
      </c>
      <c r="F28" s="321"/>
      <c r="G28" s="321"/>
      <c r="H28" s="321"/>
      <c r="I28" s="323" t="s">
        <v>377</v>
      </c>
      <c r="J28" s="448"/>
      <c r="K28" s="448"/>
      <c r="L28" s="448"/>
      <c r="M28" s="448"/>
      <c r="N28" s="448"/>
      <c r="O28" s="314" t="s">
        <v>78</v>
      </c>
      <c r="P28" s="281"/>
      <c r="Q28" s="281"/>
      <c r="R28" s="281"/>
      <c r="S28" s="281"/>
    </row>
    <row r="29" spans="1:19" s="283" customFormat="1" ht="24.75" customHeight="1">
      <c r="A29" s="280"/>
      <c r="B29" s="281"/>
      <c r="C29" s="284"/>
      <c r="D29" s="284"/>
      <c r="E29" s="317"/>
      <c r="F29" s="284"/>
      <c r="G29" s="281"/>
      <c r="H29" s="281"/>
      <c r="I29" s="281"/>
      <c r="J29" s="281"/>
      <c r="K29" s="281"/>
      <c r="L29" s="281"/>
      <c r="M29" s="281"/>
      <c r="N29" s="281"/>
      <c r="O29" s="281"/>
      <c r="P29" s="281"/>
      <c r="Q29" s="281"/>
      <c r="R29" s="281"/>
      <c r="S29" s="281"/>
    </row>
    <row r="30" spans="1:19" s="283" customFormat="1" ht="24.75" customHeight="1">
      <c r="A30" s="280"/>
      <c r="B30" s="281"/>
      <c r="C30" s="281"/>
      <c r="D30" s="281"/>
      <c r="E30" s="281"/>
      <c r="F30" s="281"/>
      <c r="G30" s="281"/>
      <c r="H30" s="281"/>
      <c r="I30" s="281"/>
      <c r="J30" s="281"/>
      <c r="K30" s="281"/>
      <c r="L30" s="281"/>
      <c r="M30" s="281"/>
      <c r="N30" s="281"/>
      <c r="O30" s="281"/>
      <c r="P30" s="281"/>
      <c r="Q30" s="281"/>
      <c r="R30" s="281"/>
      <c r="S30" s="281"/>
    </row>
    <row r="31" spans="1:19" ht="24.75" customHeight="1">
      <c r="A31" s="280"/>
      <c r="B31" s="281"/>
      <c r="C31" s="318"/>
      <c r="D31" s="281"/>
      <c r="E31" s="281"/>
      <c r="F31" s="281"/>
      <c r="G31" s="281"/>
      <c r="H31" s="281"/>
      <c r="I31" s="281"/>
      <c r="J31" s="281"/>
      <c r="K31" s="281"/>
      <c r="L31" s="281"/>
      <c r="M31" s="281"/>
      <c r="N31" s="281"/>
      <c r="O31" s="281"/>
      <c r="P31" s="281"/>
      <c r="Q31" s="281"/>
      <c r="R31" s="281"/>
      <c r="S31" s="281"/>
    </row>
    <row r="32" spans="1:19" ht="14.25">
      <c r="B32" s="283"/>
      <c r="C32" s="320"/>
      <c r="D32" s="283"/>
      <c r="E32" s="283"/>
      <c r="F32" s="283"/>
      <c r="G32" s="283"/>
      <c r="H32" s="283"/>
      <c r="I32" s="283"/>
      <c r="J32" s="283"/>
      <c r="K32" s="283"/>
      <c r="L32" s="283"/>
      <c r="M32" s="283"/>
      <c r="N32" s="283"/>
      <c r="O32" s="283"/>
      <c r="P32" s="283"/>
      <c r="Q32" s="283"/>
      <c r="R32" s="283"/>
    </row>
  </sheetData>
  <sheetProtection algorithmName="SHA-512" hashValue="IdwFu+LGEew5/YfZO8QwcybYBREQLygAMjaNdRbP/SI0p+PU4SMCbylFmjOiBnFaSm6A7jxDlDOF+91KTV1z8A==" saltValue="GZNVfVIZejgMi4BSfvf14Q==" spinCount="100000" sheet="1" selectLockedCells="1"/>
  <mergeCells count="16">
    <mergeCell ref="E14:L14"/>
    <mergeCell ref="M14:S14"/>
    <mergeCell ref="R1:S1"/>
    <mergeCell ref="H12:J12"/>
    <mergeCell ref="K12:R12"/>
    <mergeCell ref="H13:J13"/>
    <mergeCell ref="K13:R13"/>
    <mergeCell ref="H27:K27"/>
    <mergeCell ref="L20:M20"/>
    <mergeCell ref="J28:N28"/>
    <mergeCell ref="K15:L15"/>
    <mergeCell ref="M15:S15"/>
    <mergeCell ref="K16:L16"/>
    <mergeCell ref="M16:Q16"/>
    <mergeCell ref="K17:L17"/>
    <mergeCell ref="B21:R23"/>
  </mergeCells>
  <phoneticPr fontId="4"/>
  <conditionalFormatting sqref="K13">
    <cfRule type="expression" dxfId="245" priority="3">
      <formula>(K13=0)</formula>
    </cfRule>
  </conditionalFormatting>
  <conditionalFormatting sqref="M14:S14">
    <cfRule type="expression" dxfId="244" priority="2">
      <formula>(M14=0)</formula>
    </cfRule>
  </conditionalFormatting>
  <pageMargins left="0.51181102362204722" right="0.39370078740157483" top="0.94488188976377963" bottom="0.51181102362204722" header="0.51181102362204722" footer="0.51181102362204722"/>
  <pageSetup paperSize="9" scale="81" orientation="portrait" blackAndWhite="1"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111"/>
  <sheetViews>
    <sheetView showGridLines="0" view="pageBreakPreview" zoomScaleNormal="100" zoomScaleSheetLayoutView="100" workbookViewId="0">
      <selection activeCell="A61" sqref="A61:B63"/>
    </sheetView>
  </sheetViews>
  <sheetFormatPr defaultRowHeight="13.5"/>
  <cols>
    <col min="1" max="54" width="1.75" style="371" customWidth="1"/>
    <col min="55" max="16384" width="9" style="371"/>
  </cols>
  <sheetData>
    <row r="1" spans="1:55" ht="6.75" customHeight="1">
      <c r="A1" s="369">
        <f ca="1">SUM('４ページ'!I28,'４ページ'!I37,'５ページ'!W23)</f>
        <v>0</v>
      </c>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370"/>
      <c r="AS1" s="370"/>
      <c r="AT1" s="370"/>
      <c r="AU1" s="370"/>
      <c r="AV1" s="370"/>
    </row>
    <row r="2" spans="1:55" ht="8.1" customHeight="1">
      <c r="A2" s="370"/>
      <c r="B2" s="370"/>
      <c r="C2" s="370"/>
      <c r="D2" s="370"/>
      <c r="E2" s="370"/>
      <c r="F2" s="370"/>
      <c r="G2" s="370"/>
      <c r="H2" s="370"/>
      <c r="I2" s="370"/>
      <c r="J2" s="370"/>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370"/>
      <c r="AJ2" s="370"/>
      <c r="AK2" s="370"/>
      <c r="AL2" s="370"/>
      <c r="AM2" s="370"/>
      <c r="AN2" s="370"/>
      <c r="AO2" s="370"/>
      <c r="AP2" s="370"/>
      <c r="AQ2" s="370"/>
      <c r="AR2" s="370"/>
      <c r="AS2" s="370"/>
      <c r="AT2" s="370"/>
      <c r="AU2" s="370"/>
      <c r="AV2" s="370"/>
    </row>
    <row r="3" spans="1:55" ht="8.1" customHeight="1">
      <c r="A3" s="370"/>
      <c r="B3" s="370"/>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0"/>
      <c r="AQ3" s="370"/>
      <c r="AR3" s="370"/>
      <c r="AS3" s="370"/>
      <c r="AT3" s="370"/>
      <c r="AU3" s="370"/>
      <c r="AV3" s="370"/>
    </row>
    <row r="4" spans="1:55" ht="8.1" customHeight="1">
      <c r="A4" s="622" t="s">
        <v>589</v>
      </c>
      <c r="B4" s="622"/>
      <c r="C4" s="622"/>
      <c r="D4" s="622"/>
      <c r="E4" s="622"/>
      <c r="F4" s="622"/>
      <c r="G4" s="622"/>
      <c r="H4" s="622"/>
      <c r="I4" s="622"/>
      <c r="J4" s="622"/>
      <c r="K4" s="622"/>
      <c r="L4" s="622"/>
      <c r="M4" s="622"/>
      <c r="N4" s="622"/>
      <c r="O4" s="622"/>
      <c r="P4" s="622"/>
      <c r="Q4" s="622"/>
      <c r="R4" s="622"/>
      <c r="S4" s="622"/>
      <c r="T4" s="622"/>
      <c r="U4" s="622"/>
      <c r="V4" s="622"/>
      <c r="W4" s="622"/>
      <c r="X4" s="622"/>
      <c r="Y4" s="622"/>
      <c r="Z4" s="622"/>
      <c r="AA4" s="622"/>
      <c r="AB4" s="622"/>
      <c r="AC4" s="622"/>
      <c r="AD4" s="622"/>
      <c r="AE4" s="622"/>
      <c r="AF4" s="622"/>
      <c r="AG4" s="622"/>
      <c r="AH4" s="622"/>
      <c r="AI4" s="622"/>
      <c r="AJ4" s="622"/>
      <c r="AK4" s="622"/>
      <c r="AL4" s="622"/>
      <c r="AM4" s="622"/>
      <c r="AN4" s="622"/>
      <c r="AO4" s="622"/>
      <c r="AP4" s="622"/>
      <c r="AQ4" s="622"/>
      <c r="AR4" s="622"/>
      <c r="AS4" s="622"/>
      <c r="AT4" s="622"/>
      <c r="AU4" s="622"/>
      <c r="AV4" s="622"/>
    </row>
    <row r="5" spans="1:55" ht="8.1" customHeight="1">
      <c r="A5" s="622"/>
      <c r="B5" s="622"/>
      <c r="C5" s="622"/>
      <c r="D5" s="622"/>
      <c r="E5" s="622"/>
      <c r="F5" s="622"/>
      <c r="G5" s="622"/>
      <c r="H5" s="622"/>
      <c r="I5" s="622"/>
      <c r="J5" s="622"/>
      <c r="K5" s="622"/>
      <c r="L5" s="622"/>
      <c r="M5" s="622"/>
      <c r="N5" s="622"/>
      <c r="O5" s="622"/>
      <c r="P5" s="622"/>
      <c r="Q5" s="622"/>
      <c r="R5" s="622"/>
      <c r="S5" s="622"/>
      <c r="T5" s="622"/>
      <c r="U5" s="622"/>
      <c r="V5" s="622"/>
      <c r="W5" s="622"/>
      <c r="X5" s="622"/>
      <c r="Y5" s="622"/>
      <c r="Z5" s="622"/>
      <c r="AA5" s="622"/>
      <c r="AB5" s="622"/>
      <c r="AC5" s="622"/>
      <c r="AD5" s="622"/>
      <c r="AE5" s="622"/>
      <c r="AF5" s="622"/>
      <c r="AG5" s="622"/>
      <c r="AH5" s="622"/>
      <c r="AI5" s="622"/>
      <c r="AJ5" s="622"/>
      <c r="AK5" s="622"/>
      <c r="AL5" s="622"/>
      <c r="AM5" s="622"/>
      <c r="AN5" s="622"/>
      <c r="AO5" s="622"/>
      <c r="AP5" s="622"/>
      <c r="AQ5" s="622"/>
      <c r="AR5" s="622"/>
      <c r="AS5" s="622"/>
      <c r="AT5" s="622"/>
      <c r="AU5" s="622"/>
      <c r="AV5" s="622"/>
    </row>
    <row r="6" spans="1:55" ht="8.1" customHeight="1">
      <c r="A6" s="622"/>
      <c r="B6" s="622"/>
      <c r="C6" s="622"/>
      <c r="D6" s="622"/>
      <c r="E6" s="622"/>
      <c r="F6" s="622"/>
      <c r="G6" s="622"/>
      <c r="H6" s="622"/>
      <c r="I6" s="622"/>
      <c r="J6" s="622"/>
      <c r="K6" s="622"/>
      <c r="L6" s="622"/>
      <c r="M6" s="622"/>
      <c r="N6" s="622"/>
      <c r="O6" s="622"/>
      <c r="P6" s="622"/>
      <c r="Q6" s="622"/>
      <c r="R6" s="622"/>
      <c r="S6" s="622"/>
      <c r="T6" s="622"/>
      <c r="U6" s="622"/>
      <c r="V6" s="622"/>
      <c r="W6" s="622"/>
      <c r="X6" s="622"/>
      <c r="Y6" s="622"/>
      <c r="Z6" s="622"/>
      <c r="AA6" s="622"/>
      <c r="AB6" s="622"/>
      <c r="AC6" s="622"/>
      <c r="AD6" s="622"/>
      <c r="AE6" s="622"/>
      <c r="AF6" s="622"/>
      <c r="AG6" s="622"/>
      <c r="AH6" s="622"/>
      <c r="AI6" s="622"/>
      <c r="AJ6" s="622"/>
      <c r="AK6" s="622"/>
      <c r="AL6" s="622"/>
      <c r="AM6" s="622"/>
      <c r="AN6" s="622"/>
      <c r="AO6" s="622"/>
      <c r="AP6" s="622"/>
      <c r="AQ6" s="622"/>
      <c r="AR6" s="622"/>
      <c r="AS6" s="622"/>
      <c r="AT6" s="622"/>
      <c r="AU6" s="622"/>
      <c r="AV6" s="622"/>
    </row>
    <row r="7" spans="1:55" ht="8.1" customHeight="1" thickBot="1">
      <c r="A7" s="622"/>
      <c r="B7" s="622"/>
      <c r="C7" s="622"/>
      <c r="D7" s="622"/>
      <c r="E7" s="622"/>
      <c r="F7" s="622"/>
      <c r="G7" s="622"/>
      <c r="H7" s="622"/>
      <c r="I7" s="622"/>
      <c r="J7" s="622"/>
      <c r="K7" s="622"/>
      <c r="L7" s="622"/>
      <c r="M7" s="622"/>
      <c r="N7" s="622"/>
      <c r="O7" s="622"/>
      <c r="P7" s="622"/>
      <c r="Q7" s="622"/>
      <c r="R7" s="622"/>
      <c r="S7" s="622"/>
      <c r="T7" s="622"/>
      <c r="U7" s="622"/>
      <c r="V7" s="622"/>
      <c r="W7" s="622"/>
      <c r="X7" s="622"/>
      <c r="Y7" s="622"/>
      <c r="Z7" s="622"/>
      <c r="AA7" s="622"/>
      <c r="AB7" s="622"/>
      <c r="AC7" s="622"/>
      <c r="AD7" s="622"/>
      <c r="AE7" s="622"/>
      <c r="AF7" s="622"/>
      <c r="AG7" s="622"/>
      <c r="AH7" s="622"/>
      <c r="AI7" s="622"/>
      <c r="AJ7" s="622"/>
      <c r="AK7" s="622"/>
      <c r="AL7" s="622"/>
      <c r="AM7" s="622"/>
      <c r="AN7" s="622"/>
      <c r="AO7" s="622"/>
      <c r="AP7" s="622"/>
      <c r="AQ7" s="622"/>
      <c r="AR7" s="622"/>
      <c r="AS7" s="622"/>
      <c r="AT7" s="622"/>
      <c r="AU7" s="622"/>
      <c r="AV7" s="622"/>
    </row>
    <row r="8" spans="1:55" ht="8.1" customHeight="1">
      <c r="A8" s="370"/>
      <c r="B8" s="370"/>
      <c r="C8" s="623" t="s">
        <v>590</v>
      </c>
      <c r="D8" s="624"/>
      <c r="E8" s="624"/>
      <c r="F8" s="624"/>
      <c r="G8" s="624"/>
      <c r="H8" s="625"/>
      <c r="I8" s="630" t="s">
        <v>591</v>
      </c>
      <c r="J8" s="631"/>
      <c r="K8" s="631"/>
      <c r="L8" s="631" t="s">
        <v>592</v>
      </c>
      <c r="M8" s="631"/>
      <c r="N8" s="631"/>
      <c r="O8" s="631" t="s">
        <v>593</v>
      </c>
      <c r="P8" s="631"/>
      <c r="Q8" s="632"/>
      <c r="R8" s="630" t="s">
        <v>594</v>
      </c>
      <c r="S8" s="631"/>
      <c r="T8" s="631"/>
      <c r="U8" s="631" t="s">
        <v>591</v>
      </c>
      <c r="V8" s="631"/>
      <c r="W8" s="631"/>
      <c r="X8" s="631" t="s">
        <v>592</v>
      </c>
      <c r="Y8" s="631"/>
      <c r="Z8" s="632"/>
      <c r="AA8" s="630" t="s">
        <v>593</v>
      </c>
      <c r="AB8" s="631"/>
      <c r="AC8" s="631"/>
      <c r="AD8" s="631" t="s">
        <v>595</v>
      </c>
      <c r="AE8" s="631"/>
      <c r="AF8" s="631"/>
      <c r="AG8" s="631" t="s">
        <v>591</v>
      </c>
      <c r="AH8" s="631"/>
      <c r="AI8" s="632"/>
      <c r="AJ8" s="630" t="s">
        <v>592</v>
      </c>
      <c r="AK8" s="631"/>
      <c r="AL8" s="631"/>
      <c r="AM8" s="631" t="s">
        <v>593</v>
      </c>
      <c r="AN8" s="631"/>
      <c r="AO8" s="631"/>
      <c r="AP8" s="631" t="s">
        <v>596</v>
      </c>
      <c r="AQ8" s="631"/>
      <c r="AR8" s="632"/>
      <c r="AS8" s="370"/>
      <c r="AT8" s="370"/>
      <c r="AU8" s="370"/>
      <c r="AV8" s="370"/>
    </row>
    <row r="9" spans="1:55" ht="8.1" customHeight="1">
      <c r="A9" s="370"/>
      <c r="B9" s="370"/>
      <c r="C9" s="542"/>
      <c r="D9" s="543"/>
      <c r="E9" s="543"/>
      <c r="F9" s="543"/>
      <c r="G9" s="543"/>
      <c r="H9" s="626"/>
      <c r="I9" s="616" t="str">
        <f ca="1">LEFT(RIGHT(" \"&amp;$A1,13-COLUMN(A1)))</f>
        <v xml:space="preserve"> </v>
      </c>
      <c r="J9" s="617"/>
      <c r="K9" s="617"/>
      <c r="L9" s="617" t="str">
        <f ca="1">LEFT(RIGHT(" \"&amp;$A1,13-COLUMN(B1)))</f>
        <v xml:space="preserve"> </v>
      </c>
      <c r="M9" s="617"/>
      <c r="N9" s="617"/>
      <c r="O9" s="617" t="str">
        <f ca="1">LEFT(RIGHT(" \"&amp;$A1,13-COLUMN(C1)))</f>
        <v xml:space="preserve"> </v>
      </c>
      <c r="P9" s="617"/>
      <c r="Q9" s="620"/>
      <c r="R9" s="616" t="str">
        <f ca="1">LEFT(RIGHT(" \"&amp;$A1,13-COLUMN(D1)))</f>
        <v xml:space="preserve"> </v>
      </c>
      <c r="S9" s="617"/>
      <c r="T9" s="617"/>
      <c r="U9" s="617" t="str">
        <f ca="1">LEFT(RIGHT(" \"&amp;$A1,13-COLUMN(E1)))</f>
        <v xml:space="preserve"> </v>
      </c>
      <c r="V9" s="617"/>
      <c r="W9" s="617"/>
      <c r="X9" s="617" t="str">
        <f ca="1">LEFT(RIGHT(" \"&amp;$A1,13-COLUMN(F1)))</f>
        <v xml:space="preserve"> </v>
      </c>
      <c r="Y9" s="617"/>
      <c r="Z9" s="620"/>
      <c r="AA9" s="616" t="str">
        <f ca="1">LEFT(RIGHT(" \"&amp;$A1,13-COLUMN(G1)))</f>
        <v xml:space="preserve"> </v>
      </c>
      <c r="AB9" s="617"/>
      <c r="AC9" s="617"/>
      <c r="AD9" s="617" t="str">
        <f ca="1">LEFT(RIGHT(" \"&amp;$A1,13-COLUMN(H1)))</f>
        <v xml:space="preserve"> </v>
      </c>
      <c r="AE9" s="617"/>
      <c r="AF9" s="617"/>
      <c r="AG9" s="617" t="str">
        <f ca="1">LEFT(RIGHT(" \"&amp;$A1,13-COLUMN(I1)))</f>
        <v xml:space="preserve"> </v>
      </c>
      <c r="AH9" s="617"/>
      <c r="AI9" s="620"/>
      <c r="AJ9" s="616" t="str">
        <f ca="1">LEFT(RIGHT(" \"&amp;$A1,13-COLUMN(J1)))</f>
        <v xml:space="preserve"> </v>
      </c>
      <c r="AK9" s="617"/>
      <c r="AL9" s="617"/>
      <c r="AM9" s="617" t="str">
        <f ca="1">LEFT(RIGHT(" \"&amp;$A1,13-COLUMN(K1)))</f>
        <v>\</v>
      </c>
      <c r="AN9" s="617"/>
      <c r="AO9" s="617"/>
      <c r="AP9" s="617" t="str">
        <f ca="1">LEFT(RIGHT(" \"&amp;$A1,13-COLUMN(L1)))</f>
        <v>0</v>
      </c>
      <c r="AQ9" s="617"/>
      <c r="AR9" s="620"/>
      <c r="AS9" s="370"/>
      <c r="AT9" s="370"/>
      <c r="AU9" s="370"/>
      <c r="AV9" s="370"/>
    </row>
    <row r="10" spans="1:55" ht="8.1" customHeight="1">
      <c r="A10" s="370"/>
      <c r="B10" s="370"/>
      <c r="C10" s="542"/>
      <c r="D10" s="543"/>
      <c r="E10" s="543"/>
      <c r="F10" s="543"/>
      <c r="G10" s="543"/>
      <c r="H10" s="626"/>
      <c r="I10" s="616"/>
      <c r="J10" s="617"/>
      <c r="K10" s="617"/>
      <c r="L10" s="617"/>
      <c r="M10" s="617"/>
      <c r="N10" s="617"/>
      <c r="O10" s="617"/>
      <c r="P10" s="617"/>
      <c r="Q10" s="620"/>
      <c r="R10" s="616"/>
      <c r="S10" s="617"/>
      <c r="T10" s="617"/>
      <c r="U10" s="617"/>
      <c r="V10" s="617"/>
      <c r="W10" s="617"/>
      <c r="X10" s="617"/>
      <c r="Y10" s="617"/>
      <c r="Z10" s="620"/>
      <c r="AA10" s="616"/>
      <c r="AB10" s="617"/>
      <c r="AC10" s="617"/>
      <c r="AD10" s="617"/>
      <c r="AE10" s="617"/>
      <c r="AF10" s="617"/>
      <c r="AG10" s="617"/>
      <c r="AH10" s="617"/>
      <c r="AI10" s="620"/>
      <c r="AJ10" s="616"/>
      <c r="AK10" s="617"/>
      <c r="AL10" s="617"/>
      <c r="AM10" s="617"/>
      <c r="AN10" s="617"/>
      <c r="AO10" s="617"/>
      <c r="AP10" s="617"/>
      <c r="AQ10" s="617"/>
      <c r="AR10" s="620"/>
      <c r="AS10" s="370"/>
      <c r="AT10" s="370"/>
      <c r="AU10" s="370"/>
      <c r="AV10" s="370"/>
      <c r="AW10" s="609"/>
      <c r="AX10" s="610"/>
      <c r="AY10" s="610"/>
      <c r="AZ10" s="610"/>
      <c r="BA10" s="610"/>
      <c r="BB10" s="610"/>
      <c r="BC10" s="610"/>
    </row>
    <row r="11" spans="1:55" ht="8.1" customHeight="1">
      <c r="A11" s="370"/>
      <c r="B11" s="370"/>
      <c r="C11" s="542"/>
      <c r="D11" s="543"/>
      <c r="E11" s="543"/>
      <c r="F11" s="543"/>
      <c r="G11" s="543"/>
      <c r="H11" s="626"/>
      <c r="I11" s="616"/>
      <c r="J11" s="617"/>
      <c r="K11" s="617"/>
      <c r="L11" s="617"/>
      <c r="M11" s="617"/>
      <c r="N11" s="617"/>
      <c r="O11" s="617"/>
      <c r="P11" s="617"/>
      <c r="Q11" s="620"/>
      <c r="R11" s="616"/>
      <c r="S11" s="617"/>
      <c r="T11" s="617"/>
      <c r="U11" s="617"/>
      <c r="V11" s="617"/>
      <c r="W11" s="617"/>
      <c r="X11" s="617"/>
      <c r="Y11" s="617"/>
      <c r="Z11" s="620"/>
      <c r="AA11" s="616"/>
      <c r="AB11" s="617"/>
      <c r="AC11" s="617"/>
      <c r="AD11" s="617"/>
      <c r="AE11" s="617"/>
      <c r="AF11" s="617"/>
      <c r="AG11" s="617"/>
      <c r="AH11" s="617"/>
      <c r="AI11" s="620"/>
      <c r="AJ11" s="616"/>
      <c r="AK11" s="617"/>
      <c r="AL11" s="617"/>
      <c r="AM11" s="617"/>
      <c r="AN11" s="617"/>
      <c r="AO11" s="617"/>
      <c r="AP11" s="617"/>
      <c r="AQ11" s="617"/>
      <c r="AR11" s="620"/>
      <c r="AS11" s="370"/>
      <c r="AT11" s="370"/>
      <c r="AU11" s="370"/>
      <c r="AV11" s="370"/>
      <c r="AW11" s="610"/>
      <c r="AX11" s="610"/>
      <c r="AY11" s="610"/>
      <c r="AZ11" s="610"/>
      <c r="BA11" s="610"/>
      <c r="BB11" s="610"/>
      <c r="BC11" s="610"/>
    </row>
    <row r="12" spans="1:55" ht="8.1" customHeight="1">
      <c r="A12" s="370"/>
      <c r="B12" s="370"/>
      <c r="C12" s="542"/>
      <c r="D12" s="543"/>
      <c r="E12" s="543"/>
      <c r="F12" s="543"/>
      <c r="G12" s="543"/>
      <c r="H12" s="626"/>
      <c r="I12" s="616"/>
      <c r="J12" s="617"/>
      <c r="K12" s="617"/>
      <c r="L12" s="617"/>
      <c r="M12" s="617"/>
      <c r="N12" s="617"/>
      <c r="O12" s="617"/>
      <c r="P12" s="617"/>
      <c r="Q12" s="620"/>
      <c r="R12" s="616"/>
      <c r="S12" s="617"/>
      <c r="T12" s="617"/>
      <c r="U12" s="617"/>
      <c r="V12" s="617"/>
      <c r="W12" s="617"/>
      <c r="X12" s="617"/>
      <c r="Y12" s="617"/>
      <c r="Z12" s="620"/>
      <c r="AA12" s="616"/>
      <c r="AB12" s="617"/>
      <c r="AC12" s="617"/>
      <c r="AD12" s="617"/>
      <c r="AE12" s="617"/>
      <c r="AF12" s="617"/>
      <c r="AG12" s="617"/>
      <c r="AH12" s="617"/>
      <c r="AI12" s="620"/>
      <c r="AJ12" s="616"/>
      <c r="AK12" s="617"/>
      <c r="AL12" s="617"/>
      <c r="AM12" s="617"/>
      <c r="AN12" s="617"/>
      <c r="AO12" s="617"/>
      <c r="AP12" s="617"/>
      <c r="AQ12" s="617"/>
      <c r="AR12" s="620"/>
      <c r="AS12" s="370"/>
      <c r="AT12" s="370"/>
      <c r="AU12" s="370"/>
      <c r="AV12" s="370"/>
      <c r="AW12" s="610"/>
      <c r="AX12" s="610"/>
      <c r="AY12" s="610"/>
      <c r="AZ12" s="610"/>
      <c r="BA12" s="610"/>
      <c r="BB12" s="610"/>
      <c r="BC12" s="610"/>
    </row>
    <row r="13" spans="1:55" ht="8.1" customHeight="1" thickBot="1">
      <c r="A13" s="370"/>
      <c r="B13" s="370"/>
      <c r="C13" s="627"/>
      <c r="D13" s="628"/>
      <c r="E13" s="628"/>
      <c r="F13" s="628"/>
      <c r="G13" s="628"/>
      <c r="H13" s="629"/>
      <c r="I13" s="618"/>
      <c r="J13" s="619"/>
      <c r="K13" s="619"/>
      <c r="L13" s="619"/>
      <c r="M13" s="619"/>
      <c r="N13" s="619"/>
      <c r="O13" s="619"/>
      <c r="P13" s="619"/>
      <c r="Q13" s="621"/>
      <c r="R13" s="618"/>
      <c r="S13" s="619"/>
      <c r="T13" s="619"/>
      <c r="U13" s="619"/>
      <c r="V13" s="619"/>
      <c r="W13" s="619"/>
      <c r="X13" s="619"/>
      <c r="Y13" s="619"/>
      <c r="Z13" s="621"/>
      <c r="AA13" s="618"/>
      <c r="AB13" s="619"/>
      <c r="AC13" s="619"/>
      <c r="AD13" s="619"/>
      <c r="AE13" s="619"/>
      <c r="AF13" s="619"/>
      <c r="AG13" s="619"/>
      <c r="AH13" s="619"/>
      <c r="AI13" s="621"/>
      <c r="AJ13" s="618"/>
      <c r="AK13" s="619"/>
      <c r="AL13" s="619"/>
      <c r="AM13" s="619"/>
      <c r="AN13" s="619"/>
      <c r="AO13" s="619"/>
      <c r="AP13" s="619"/>
      <c r="AQ13" s="619"/>
      <c r="AR13" s="621"/>
      <c r="AS13" s="370"/>
      <c r="AT13" s="370"/>
      <c r="AU13" s="370"/>
      <c r="AV13" s="370"/>
      <c r="AW13" s="610"/>
      <c r="AX13" s="610"/>
      <c r="AY13" s="610"/>
      <c r="AZ13" s="610"/>
      <c r="BA13" s="610"/>
      <c r="BB13" s="610"/>
      <c r="BC13" s="610"/>
    </row>
    <row r="14" spans="1:55" ht="8.1" customHeight="1">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row>
    <row r="15" spans="1:55" ht="8.1" customHeight="1">
      <c r="A15" s="611" t="s">
        <v>597</v>
      </c>
      <c r="B15" s="611"/>
      <c r="C15" s="611"/>
      <c r="D15" s="611"/>
      <c r="E15" s="611"/>
      <c r="F15" s="611"/>
      <c r="G15" s="611"/>
      <c r="H15" s="611"/>
      <c r="I15" s="611"/>
      <c r="J15" s="611" t="s">
        <v>360</v>
      </c>
      <c r="K15" s="611"/>
      <c r="L15" s="611"/>
      <c r="M15" s="611"/>
      <c r="N15" s="591" t="str">
        <f>一番最初に入力!C11&amp;""</f>
        <v>5</v>
      </c>
      <c r="O15" s="591"/>
      <c r="P15" s="511" t="s">
        <v>631</v>
      </c>
      <c r="Q15" s="511"/>
      <c r="R15" s="511"/>
      <c r="S15" s="511"/>
      <c r="T15" s="511"/>
      <c r="U15" s="511"/>
      <c r="V15" s="511"/>
      <c r="W15" s="511"/>
      <c r="X15" s="511"/>
      <c r="Y15" s="511"/>
      <c r="Z15" s="511"/>
      <c r="AA15" s="511"/>
      <c r="AB15" s="511"/>
      <c r="AC15" s="511"/>
      <c r="AD15" s="511"/>
      <c r="AE15" s="511"/>
      <c r="AF15" s="511"/>
      <c r="AG15" s="511"/>
      <c r="AH15" s="511"/>
      <c r="AI15" s="511"/>
      <c r="AJ15" s="511"/>
      <c r="AK15" s="511"/>
      <c r="AL15" s="511"/>
      <c r="AM15" s="615" t="s">
        <v>598</v>
      </c>
      <c r="AN15" s="615"/>
      <c r="AO15" s="615"/>
      <c r="AP15" s="615"/>
      <c r="AQ15" s="615"/>
      <c r="AR15" s="615"/>
      <c r="AS15" s="615"/>
      <c r="AT15" s="372"/>
      <c r="AU15" s="372"/>
      <c r="AV15" s="372"/>
    </row>
    <row r="16" spans="1:55" ht="8.1" customHeight="1">
      <c r="A16" s="611"/>
      <c r="B16" s="611"/>
      <c r="C16" s="611"/>
      <c r="D16" s="611"/>
      <c r="E16" s="611"/>
      <c r="F16" s="611"/>
      <c r="G16" s="611"/>
      <c r="H16" s="611"/>
      <c r="I16" s="611"/>
      <c r="J16" s="612"/>
      <c r="K16" s="612"/>
      <c r="L16" s="612"/>
      <c r="M16" s="612"/>
      <c r="N16" s="613"/>
      <c r="O16" s="613"/>
      <c r="P16" s="614"/>
      <c r="Q16" s="614"/>
      <c r="R16" s="614"/>
      <c r="S16" s="614"/>
      <c r="T16" s="614"/>
      <c r="U16" s="614"/>
      <c r="V16" s="614"/>
      <c r="W16" s="614"/>
      <c r="X16" s="614"/>
      <c r="Y16" s="614"/>
      <c r="Z16" s="614"/>
      <c r="AA16" s="614"/>
      <c r="AB16" s="614"/>
      <c r="AC16" s="614"/>
      <c r="AD16" s="614"/>
      <c r="AE16" s="614"/>
      <c r="AF16" s="614"/>
      <c r="AG16" s="614"/>
      <c r="AH16" s="614"/>
      <c r="AI16" s="614"/>
      <c r="AJ16" s="614"/>
      <c r="AK16" s="614"/>
      <c r="AL16" s="614"/>
      <c r="AM16" s="615"/>
      <c r="AN16" s="615"/>
      <c r="AO16" s="615"/>
      <c r="AP16" s="615"/>
      <c r="AQ16" s="615"/>
      <c r="AR16" s="615"/>
      <c r="AS16" s="615"/>
      <c r="AT16" s="372"/>
      <c r="AU16" s="372"/>
      <c r="AV16" s="372"/>
    </row>
    <row r="17" spans="1:48" ht="8.1" customHeight="1" thickBot="1">
      <c r="A17" s="370"/>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row>
    <row r="18" spans="1:48" ht="8.1" customHeight="1">
      <c r="A18" s="601" t="s">
        <v>599</v>
      </c>
      <c r="B18" s="602"/>
      <c r="C18" s="602"/>
      <c r="D18" s="602"/>
      <c r="E18" s="602"/>
      <c r="F18" s="602"/>
      <c r="G18" s="602"/>
      <c r="H18" s="602"/>
      <c r="I18" s="602"/>
      <c r="J18" s="602"/>
      <c r="K18" s="602"/>
      <c r="L18" s="602"/>
      <c r="M18" s="602"/>
      <c r="N18" s="602"/>
      <c r="O18" s="602"/>
      <c r="P18" s="602"/>
      <c r="Q18" s="602"/>
      <c r="R18" s="602"/>
      <c r="S18" s="602"/>
      <c r="T18" s="602"/>
      <c r="U18" s="602"/>
      <c r="V18" s="602"/>
      <c r="W18" s="602"/>
      <c r="X18" s="602"/>
      <c r="Y18" s="602"/>
      <c r="Z18" s="602"/>
      <c r="AA18" s="602"/>
      <c r="AB18" s="602"/>
      <c r="AC18" s="602"/>
      <c r="AD18" s="602"/>
      <c r="AE18" s="602"/>
      <c r="AF18" s="602"/>
      <c r="AG18" s="602"/>
      <c r="AH18" s="602"/>
      <c r="AI18" s="602"/>
      <c r="AJ18" s="602"/>
      <c r="AK18" s="602"/>
      <c r="AL18" s="602"/>
      <c r="AM18" s="602"/>
      <c r="AN18" s="602"/>
      <c r="AO18" s="602"/>
      <c r="AP18" s="602"/>
      <c r="AQ18" s="602"/>
      <c r="AR18" s="602"/>
      <c r="AS18" s="602"/>
      <c r="AT18" s="602"/>
      <c r="AU18" s="602"/>
      <c r="AV18" s="603"/>
    </row>
    <row r="19" spans="1:48" ht="8.1" customHeight="1">
      <c r="A19" s="604"/>
      <c r="B19" s="605"/>
      <c r="C19" s="605"/>
      <c r="D19" s="605"/>
      <c r="E19" s="605"/>
      <c r="F19" s="605"/>
      <c r="G19" s="605"/>
      <c r="H19" s="605"/>
      <c r="I19" s="605"/>
      <c r="J19" s="605"/>
      <c r="K19" s="605"/>
      <c r="L19" s="605"/>
      <c r="M19" s="605"/>
      <c r="N19" s="605"/>
      <c r="O19" s="605"/>
      <c r="P19" s="605"/>
      <c r="Q19" s="605"/>
      <c r="R19" s="605"/>
      <c r="S19" s="605"/>
      <c r="T19" s="605"/>
      <c r="U19" s="605"/>
      <c r="V19" s="605"/>
      <c r="W19" s="605"/>
      <c r="X19" s="605"/>
      <c r="Y19" s="605"/>
      <c r="Z19" s="605"/>
      <c r="AA19" s="605"/>
      <c r="AB19" s="605"/>
      <c r="AC19" s="605"/>
      <c r="AD19" s="605"/>
      <c r="AE19" s="605"/>
      <c r="AF19" s="605"/>
      <c r="AG19" s="605"/>
      <c r="AH19" s="605"/>
      <c r="AI19" s="605"/>
      <c r="AJ19" s="605"/>
      <c r="AK19" s="605"/>
      <c r="AL19" s="605"/>
      <c r="AM19" s="605"/>
      <c r="AN19" s="605"/>
      <c r="AO19" s="605"/>
      <c r="AP19" s="605"/>
      <c r="AQ19" s="605"/>
      <c r="AR19" s="605"/>
      <c r="AS19" s="605"/>
      <c r="AT19" s="605"/>
      <c r="AU19" s="605"/>
      <c r="AV19" s="606"/>
    </row>
    <row r="20" spans="1:48" ht="8.1" customHeight="1">
      <c r="A20" s="607" t="s">
        <v>600</v>
      </c>
      <c r="B20" s="607"/>
      <c r="C20" s="607"/>
      <c r="D20" s="607"/>
      <c r="E20" s="607"/>
      <c r="F20" s="607"/>
      <c r="G20" s="607"/>
      <c r="H20" s="607"/>
      <c r="I20" s="607"/>
      <c r="J20" s="607"/>
      <c r="K20" s="607"/>
      <c r="L20" s="607"/>
      <c r="M20" s="607" t="s">
        <v>601</v>
      </c>
      <c r="N20" s="607"/>
      <c r="O20" s="607"/>
      <c r="P20" s="607"/>
      <c r="Q20" s="607"/>
      <c r="R20" s="607"/>
      <c r="S20" s="607"/>
      <c r="T20" s="607"/>
      <c r="U20" s="607" t="s">
        <v>602</v>
      </c>
      <c r="V20" s="607"/>
      <c r="W20" s="607"/>
      <c r="X20" s="607"/>
      <c r="Y20" s="607"/>
      <c r="Z20" s="607" t="s">
        <v>603</v>
      </c>
      <c r="AA20" s="607"/>
      <c r="AB20" s="607"/>
      <c r="AC20" s="607"/>
      <c r="AD20" s="607"/>
      <c r="AE20" s="607" t="s">
        <v>604</v>
      </c>
      <c r="AF20" s="607"/>
      <c r="AG20" s="607"/>
      <c r="AH20" s="607"/>
      <c r="AI20" s="607"/>
      <c r="AJ20" s="607"/>
      <c r="AK20" s="607"/>
      <c r="AL20" s="607"/>
      <c r="AM20" s="607" t="s">
        <v>590</v>
      </c>
      <c r="AN20" s="607"/>
      <c r="AO20" s="607"/>
      <c r="AP20" s="607"/>
      <c r="AQ20" s="607"/>
      <c r="AR20" s="607"/>
      <c r="AS20" s="607"/>
      <c r="AT20" s="607"/>
      <c r="AU20" s="607"/>
      <c r="AV20" s="607"/>
    </row>
    <row r="21" spans="1:48" ht="8.1" customHeight="1">
      <c r="A21" s="607"/>
      <c r="B21" s="607"/>
      <c r="C21" s="607"/>
      <c r="D21" s="607"/>
      <c r="E21" s="607"/>
      <c r="F21" s="607"/>
      <c r="G21" s="607"/>
      <c r="H21" s="607"/>
      <c r="I21" s="607"/>
      <c r="J21" s="607"/>
      <c r="K21" s="607"/>
      <c r="L21" s="607"/>
      <c r="M21" s="607"/>
      <c r="N21" s="607"/>
      <c r="O21" s="607"/>
      <c r="P21" s="607"/>
      <c r="Q21" s="607"/>
      <c r="R21" s="607"/>
      <c r="S21" s="607"/>
      <c r="T21" s="607"/>
      <c r="U21" s="607"/>
      <c r="V21" s="607"/>
      <c r="W21" s="607"/>
      <c r="X21" s="607"/>
      <c r="Y21" s="607"/>
      <c r="Z21" s="607"/>
      <c r="AA21" s="607"/>
      <c r="AB21" s="607"/>
      <c r="AC21" s="607"/>
      <c r="AD21" s="607"/>
      <c r="AE21" s="608"/>
      <c r="AF21" s="608"/>
      <c r="AG21" s="608"/>
      <c r="AH21" s="608"/>
      <c r="AI21" s="608"/>
      <c r="AJ21" s="608"/>
      <c r="AK21" s="608"/>
      <c r="AL21" s="608"/>
      <c r="AM21" s="608"/>
      <c r="AN21" s="608"/>
      <c r="AO21" s="608"/>
      <c r="AP21" s="608"/>
      <c r="AQ21" s="608"/>
      <c r="AR21" s="608"/>
      <c r="AS21" s="608"/>
      <c r="AT21" s="608"/>
      <c r="AU21" s="608"/>
      <c r="AV21" s="608"/>
    </row>
    <row r="22" spans="1:48" ht="8.1" customHeight="1">
      <c r="A22" s="579"/>
      <c r="B22" s="579"/>
      <c r="C22" s="579"/>
      <c r="D22" s="579"/>
      <c r="E22" s="579"/>
      <c r="F22" s="579"/>
      <c r="G22" s="579"/>
      <c r="H22" s="579"/>
      <c r="I22" s="579"/>
      <c r="J22" s="579"/>
      <c r="K22" s="579"/>
      <c r="L22" s="579"/>
      <c r="M22" s="579"/>
      <c r="N22" s="579"/>
      <c r="O22" s="579"/>
      <c r="P22" s="579"/>
      <c r="Q22" s="579"/>
      <c r="R22" s="579"/>
      <c r="S22" s="579"/>
      <c r="T22" s="579"/>
      <c r="U22" s="579"/>
      <c r="V22" s="579"/>
      <c r="W22" s="579"/>
      <c r="X22" s="579"/>
      <c r="Y22" s="579"/>
      <c r="Z22" s="579"/>
      <c r="AA22" s="579"/>
      <c r="AB22" s="579"/>
      <c r="AC22" s="579"/>
      <c r="AD22" s="579"/>
      <c r="AE22" s="593" t="s">
        <v>596</v>
      </c>
      <c r="AF22" s="594"/>
      <c r="AG22" s="594"/>
      <c r="AH22" s="594"/>
      <c r="AI22" s="594"/>
      <c r="AJ22" s="594"/>
      <c r="AK22" s="595"/>
      <c r="AL22" s="569"/>
      <c r="AM22" s="593" t="s">
        <v>596</v>
      </c>
      <c r="AN22" s="594"/>
      <c r="AO22" s="594"/>
      <c r="AP22" s="594"/>
      <c r="AQ22" s="594"/>
      <c r="AR22" s="594"/>
      <c r="AS22" s="594"/>
      <c r="AT22" s="594"/>
      <c r="AU22" s="595"/>
      <c r="AV22" s="569"/>
    </row>
    <row r="23" spans="1:48" ht="8.1" customHeight="1">
      <c r="A23" s="579"/>
      <c r="B23" s="579"/>
      <c r="C23" s="579"/>
      <c r="D23" s="579"/>
      <c r="E23" s="579"/>
      <c r="F23" s="579"/>
      <c r="G23" s="579"/>
      <c r="H23" s="579"/>
      <c r="I23" s="579"/>
      <c r="J23" s="579"/>
      <c r="K23" s="579"/>
      <c r="L23" s="579"/>
      <c r="M23" s="579"/>
      <c r="N23" s="579"/>
      <c r="O23" s="579"/>
      <c r="P23" s="579"/>
      <c r="Q23" s="579"/>
      <c r="R23" s="579"/>
      <c r="S23" s="579"/>
      <c r="T23" s="579"/>
      <c r="U23" s="579"/>
      <c r="V23" s="579"/>
      <c r="W23" s="579"/>
      <c r="X23" s="579"/>
      <c r="Y23" s="579"/>
      <c r="Z23" s="579"/>
      <c r="AA23" s="579"/>
      <c r="AB23" s="579"/>
      <c r="AC23" s="579"/>
      <c r="AD23" s="579"/>
      <c r="AE23" s="593"/>
      <c r="AF23" s="594"/>
      <c r="AG23" s="594"/>
      <c r="AH23" s="594"/>
      <c r="AI23" s="594"/>
      <c r="AJ23" s="594"/>
      <c r="AK23" s="595"/>
      <c r="AL23" s="569"/>
      <c r="AM23" s="593"/>
      <c r="AN23" s="594"/>
      <c r="AO23" s="594"/>
      <c r="AP23" s="594"/>
      <c r="AQ23" s="594"/>
      <c r="AR23" s="594"/>
      <c r="AS23" s="594"/>
      <c r="AT23" s="594"/>
      <c r="AU23" s="595"/>
      <c r="AV23" s="569"/>
    </row>
    <row r="24" spans="1:48" ht="8.1" customHeight="1">
      <c r="A24" s="579"/>
      <c r="B24" s="579"/>
      <c r="C24" s="579"/>
      <c r="D24" s="579"/>
      <c r="E24" s="579"/>
      <c r="F24" s="579"/>
      <c r="G24" s="579"/>
      <c r="H24" s="579"/>
      <c r="I24" s="579"/>
      <c r="J24" s="579"/>
      <c r="K24" s="579"/>
      <c r="L24" s="579"/>
      <c r="M24" s="579"/>
      <c r="N24" s="579"/>
      <c r="O24" s="579"/>
      <c r="P24" s="579"/>
      <c r="Q24" s="579"/>
      <c r="R24" s="579"/>
      <c r="S24" s="579"/>
      <c r="T24" s="579"/>
      <c r="U24" s="579"/>
      <c r="V24" s="579"/>
      <c r="W24" s="579"/>
      <c r="X24" s="579"/>
      <c r="Y24" s="579"/>
      <c r="Z24" s="579"/>
      <c r="AA24" s="579"/>
      <c r="AB24" s="579"/>
      <c r="AC24" s="579"/>
      <c r="AD24" s="579"/>
      <c r="AE24" s="596"/>
      <c r="AF24" s="597"/>
      <c r="AG24" s="597"/>
      <c r="AH24" s="597"/>
      <c r="AI24" s="597"/>
      <c r="AJ24" s="597"/>
      <c r="AK24" s="598"/>
      <c r="AL24" s="599"/>
      <c r="AM24" s="600"/>
      <c r="AN24" s="597"/>
      <c r="AO24" s="597"/>
      <c r="AP24" s="597"/>
      <c r="AQ24" s="597"/>
      <c r="AR24" s="597"/>
      <c r="AS24" s="597"/>
      <c r="AT24" s="597"/>
      <c r="AU24" s="598"/>
      <c r="AV24" s="599"/>
    </row>
    <row r="25" spans="1:48" ht="8.1" customHeight="1">
      <c r="A25" s="579"/>
      <c r="B25" s="579"/>
      <c r="C25" s="579"/>
      <c r="D25" s="579"/>
      <c r="E25" s="579"/>
      <c r="F25" s="579"/>
      <c r="G25" s="579"/>
      <c r="H25" s="579"/>
      <c r="I25" s="579"/>
      <c r="J25" s="579"/>
      <c r="K25" s="579"/>
      <c r="L25" s="579"/>
      <c r="M25" s="579"/>
      <c r="N25" s="579"/>
      <c r="O25" s="579"/>
      <c r="P25" s="579"/>
      <c r="Q25" s="579"/>
      <c r="R25" s="579"/>
      <c r="S25" s="579"/>
      <c r="T25" s="579"/>
      <c r="U25" s="579"/>
      <c r="V25" s="579"/>
      <c r="W25" s="579"/>
      <c r="X25" s="579"/>
      <c r="Y25" s="579"/>
      <c r="Z25" s="579"/>
      <c r="AA25" s="579"/>
      <c r="AB25" s="579"/>
      <c r="AC25" s="579"/>
      <c r="AD25" s="579"/>
      <c r="AE25" s="581"/>
      <c r="AF25" s="476"/>
      <c r="AG25" s="476"/>
      <c r="AH25" s="476"/>
      <c r="AI25" s="476"/>
      <c r="AJ25" s="476"/>
      <c r="AK25" s="565"/>
      <c r="AL25" s="569"/>
      <c r="AM25" s="475"/>
      <c r="AN25" s="476"/>
      <c r="AO25" s="476"/>
      <c r="AP25" s="476"/>
      <c r="AQ25" s="476"/>
      <c r="AR25" s="476"/>
      <c r="AS25" s="476"/>
      <c r="AT25" s="476"/>
      <c r="AU25" s="565"/>
      <c r="AV25" s="569"/>
    </row>
    <row r="26" spans="1:48" ht="8.1" customHeight="1">
      <c r="A26" s="579"/>
      <c r="B26" s="579"/>
      <c r="C26" s="579"/>
      <c r="D26" s="579"/>
      <c r="E26" s="579"/>
      <c r="F26" s="579"/>
      <c r="G26" s="579"/>
      <c r="H26" s="579"/>
      <c r="I26" s="579"/>
      <c r="J26" s="579"/>
      <c r="K26" s="579"/>
      <c r="L26" s="579"/>
      <c r="M26" s="579"/>
      <c r="N26" s="579"/>
      <c r="O26" s="579"/>
      <c r="P26" s="579"/>
      <c r="Q26" s="579"/>
      <c r="R26" s="579"/>
      <c r="S26" s="579"/>
      <c r="T26" s="579"/>
      <c r="U26" s="579"/>
      <c r="V26" s="579"/>
      <c r="W26" s="579"/>
      <c r="X26" s="579"/>
      <c r="Y26" s="579"/>
      <c r="Z26" s="579"/>
      <c r="AA26" s="579"/>
      <c r="AB26" s="579"/>
      <c r="AC26" s="579"/>
      <c r="AD26" s="579"/>
      <c r="AE26" s="581"/>
      <c r="AF26" s="476"/>
      <c r="AG26" s="476"/>
      <c r="AH26" s="476"/>
      <c r="AI26" s="476"/>
      <c r="AJ26" s="476"/>
      <c r="AK26" s="565"/>
      <c r="AL26" s="569"/>
      <c r="AM26" s="475"/>
      <c r="AN26" s="476"/>
      <c r="AO26" s="476"/>
      <c r="AP26" s="476"/>
      <c r="AQ26" s="476"/>
      <c r="AR26" s="476"/>
      <c r="AS26" s="476"/>
      <c r="AT26" s="476"/>
      <c r="AU26" s="565"/>
      <c r="AV26" s="569"/>
    </row>
    <row r="27" spans="1:48" ht="8.1" customHeight="1">
      <c r="A27" s="579"/>
      <c r="B27" s="579"/>
      <c r="C27" s="579"/>
      <c r="D27" s="579"/>
      <c r="E27" s="579"/>
      <c r="F27" s="579"/>
      <c r="G27" s="579"/>
      <c r="H27" s="579"/>
      <c r="I27" s="579"/>
      <c r="J27" s="579"/>
      <c r="K27" s="579"/>
      <c r="L27" s="579"/>
      <c r="M27" s="579"/>
      <c r="N27" s="579"/>
      <c r="O27" s="579"/>
      <c r="P27" s="579"/>
      <c r="Q27" s="579"/>
      <c r="R27" s="579"/>
      <c r="S27" s="579"/>
      <c r="T27" s="579"/>
      <c r="U27" s="579"/>
      <c r="V27" s="579"/>
      <c r="W27" s="579"/>
      <c r="X27" s="579"/>
      <c r="Y27" s="579"/>
      <c r="Z27" s="579"/>
      <c r="AA27" s="579"/>
      <c r="AB27" s="579"/>
      <c r="AC27" s="579"/>
      <c r="AD27" s="579"/>
      <c r="AE27" s="581"/>
      <c r="AF27" s="476"/>
      <c r="AG27" s="476"/>
      <c r="AH27" s="476"/>
      <c r="AI27" s="476"/>
      <c r="AJ27" s="476"/>
      <c r="AK27" s="565"/>
      <c r="AL27" s="569"/>
      <c r="AM27" s="475"/>
      <c r="AN27" s="476"/>
      <c r="AO27" s="476"/>
      <c r="AP27" s="476"/>
      <c r="AQ27" s="476"/>
      <c r="AR27" s="476"/>
      <c r="AS27" s="476"/>
      <c r="AT27" s="476"/>
      <c r="AU27" s="565"/>
      <c r="AV27" s="569"/>
    </row>
    <row r="28" spans="1:48" ht="8.1" customHeight="1">
      <c r="A28" s="579"/>
      <c r="B28" s="579"/>
      <c r="C28" s="579"/>
      <c r="D28" s="579"/>
      <c r="E28" s="579"/>
      <c r="F28" s="579"/>
      <c r="G28" s="579"/>
      <c r="H28" s="579"/>
      <c r="I28" s="579"/>
      <c r="J28" s="579"/>
      <c r="K28" s="579"/>
      <c r="L28" s="579"/>
      <c r="M28" s="579"/>
      <c r="N28" s="579"/>
      <c r="O28" s="579"/>
      <c r="P28" s="579"/>
      <c r="Q28" s="579"/>
      <c r="R28" s="579"/>
      <c r="S28" s="579"/>
      <c r="T28" s="579"/>
      <c r="U28" s="579"/>
      <c r="V28" s="579"/>
      <c r="W28" s="579"/>
      <c r="X28" s="579"/>
      <c r="Y28" s="579"/>
      <c r="Z28" s="579"/>
      <c r="AA28" s="579"/>
      <c r="AB28" s="579"/>
      <c r="AC28" s="579"/>
      <c r="AD28" s="579"/>
      <c r="AE28" s="581"/>
      <c r="AF28" s="476"/>
      <c r="AG28" s="476"/>
      <c r="AH28" s="476"/>
      <c r="AI28" s="476"/>
      <c r="AJ28" s="476"/>
      <c r="AK28" s="565"/>
      <c r="AL28" s="569"/>
      <c r="AM28" s="475"/>
      <c r="AN28" s="476"/>
      <c r="AO28" s="476"/>
      <c r="AP28" s="476"/>
      <c r="AQ28" s="476"/>
      <c r="AR28" s="476"/>
      <c r="AS28" s="476"/>
      <c r="AT28" s="476"/>
      <c r="AU28" s="565"/>
      <c r="AV28" s="569"/>
    </row>
    <row r="29" spans="1:48" ht="8.1" customHeight="1">
      <c r="A29" s="579"/>
      <c r="B29" s="579"/>
      <c r="C29" s="579"/>
      <c r="D29" s="579"/>
      <c r="E29" s="579"/>
      <c r="F29" s="579"/>
      <c r="G29" s="579"/>
      <c r="H29" s="579"/>
      <c r="I29" s="579"/>
      <c r="J29" s="579"/>
      <c r="K29" s="579"/>
      <c r="L29" s="579"/>
      <c r="M29" s="579"/>
      <c r="N29" s="579"/>
      <c r="O29" s="579"/>
      <c r="P29" s="579"/>
      <c r="Q29" s="579"/>
      <c r="R29" s="579"/>
      <c r="S29" s="579"/>
      <c r="T29" s="579"/>
      <c r="U29" s="579"/>
      <c r="V29" s="579"/>
      <c r="W29" s="579"/>
      <c r="X29" s="579"/>
      <c r="Y29" s="579"/>
      <c r="Z29" s="579"/>
      <c r="AA29" s="579"/>
      <c r="AB29" s="579"/>
      <c r="AC29" s="579"/>
      <c r="AD29" s="579"/>
      <c r="AE29" s="581"/>
      <c r="AF29" s="476"/>
      <c r="AG29" s="476"/>
      <c r="AH29" s="476"/>
      <c r="AI29" s="476"/>
      <c r="AJ29" s="476"/>
      <c r="AK29" s="565"/>
      <c r="AL29" s="569"/>
      <c r="AM29" s="475"/>
      <c r="AN29" s="476"/>
      <c r="AO29" s="476"/>
      <c r="AP29" s="476"/>
      <c r="AQ29" s="476"/>
      <c r="AR29" s="476"/>
      <c r="AS29" s="476"/>
      <c r="AT29" s="476"/>
      <c r="AU29" s="565"/>
      <c r="AV29" s="569"/>
    </row>
    <row r="30" spans="1:48" ht="8.1" customHeight="1">
      <c r="A30" s="579"/>
      <c r="B30" s="579"/>
      <c r="C30" s="579"/>
      <c r="D30" s="579"/>
      <c r="E30" s="579"/>
      <c r="F30" s="579"/>
      <c r="G30" s="579"/>
      <c r="H30" s="579"/>
      <c r="I30" s="579"/>
      <c r="J30" s="579"/>
      <c r="K30" s="579"/>
      <c r="L30" s="579"/>
      <c r="M30" s="579"/>
      <c r="N30" s="579"/>
      <c r="O30" s="579"/>
      <c r="P30" s="579"/>
      <c r="Q30" s="579"/>
      <c r="R30" s="579"/>
      <c r="S30" s="579"/>
      <c r="T30" s="579"/>
      <c r="U30" s="579"/>
      <c r="V30" s="579"/>
      <c r="W30" s="579"/>
      <c r="X30" s="579"/>
      <c r="Y30" s="579"/>
      <c r="Z30" s="579"/>
      <c r="AA30" s="579"/>
      <c r="AB30" s="579"/>
      <c r="AC30" s="579"/>
      <c r="AD30" s="579"/>
      <c r="AE30" s="581"/>
      <c r="AF30" s="476"/>
      <c r="AG30" s="476"/>
      <c r="AH30" s="476"/>
      <c r="AI30" s="476"/>
      <c r="AJ30" s="476"/>
      <c r="AK30" s="565"/>
      <c r="AL30" s="569"/>
      <c r="AM30" s="475"/>
      <c r="AN30" s="476"/>
      <c r="AO30" s="476"/>
      <c r="AP30" s="476"/>
      <c r="AQ30" s="476"/>
      <c r="AR30" s="476"/>
      <c r="AS30" s="476"/>
      <c r="AT30" s="476"/>
      <c r="AU30" s="565"/>
      <c r="AV30" s="569"/>
    </row>
    <row r="31" spans="1:48" ht="8.1" customHeight="1">
      <c r="A31" s="579"/>
      <c r="B31" s="579"/>
      <c r="C31" s="579"/>
      <c r="D31" s="579"/>
      <c r="E31" s="579"/>
      <c r="F31" s="579"/>
      <c r="G31" s="579"/>
      <c r="H31" s="579"/>
      <c r="I31" s="579"/>
      <c r="J31" s="579"/>
      <c r="K31" s="579"/>
      <c r="L31" s="579"/>
      <c r="M31" s="579"/>
      <c r="N31" s="579"/>
      <c r="O31" s="579"/>
      <c r="P31" s="579"/>
      <c r="Q31" s="579"/>
      <c r="R31" s="579"/>
      <c r="S31" s="579"/>
      <c r="T31" s="579"/>
      <c r="U31" s="579"/>
      <c r="V31" s="579"/>
      <c r="W31" s="579"/>
      <c r="X31" s="579"/>
      <c r="Y31" s="579"/>
      <c r="Z31" s="579"/>
      <c r="AA31" s="579"/>
      <c r="AB31" s="579"/>
      <c r="AC31" s="579"/>
      <c r="AD31" s="579"/>
      <c r="AE31" s="581"/>
      <c r="AF31" s="476"/>
      <c r="AG31" s="476"/>
      <c r="AH31" s="476"/>
      <c r="AI31" s="476"/>
      <c r="AJ31" s="476"/>
      <c r="AK31" s="565"/>
      <c r="AL31" s="569"/>
      <c r="AM31" s="475"/>
      <c r="AN31" s="476"/>
      <c r="AO31" s="476"/>
      <c r="AP31" s="476"/>
      <c r="AQ31" s="476"/>
      <c r="AR31" s="476"/>
      <c r="AS31" s="476"/>
      <c r="AT31" s="476"/>
      <c r="AU31" s="565"/>
      <c r="AV31" s="569"/>
    </row>
    <row r="32" spans="1:48" ht="8.1" customHeight="1">
      <c r="A32" s="579"/>
      <c r="B32" s="579"/>
      <c r="C32" s="579"/>
      <c r="D32" s="579"/>
      <c r="E32" s="579"/>
      <c r="F32" s="579"/>
      <c r="G32" s="579"/>
      <c r="H32" s="579"/>
      <c r="I32" s="579"/>
      <c r="J32" s="579"/>
      <c r="K32" s="579"/>
      <c r="L32" s="579"/>
      <c r="M32" s="579"/>
      <c r="N32" s="579"/>
      <c r="O32" s="579"/>
      <c r="P32" s="579"/>
      <c r="Q32" s="579"/>
      <c r="R32" s="579"/>
      <c r="S32" s="579"/>
      <c r="T32" s="579"/>
      <c r="U32" s="579"/>
      <c r="V32" s="579"/>
      <c r="W32" s="579"/>
      <c r="X32" s="579"/>
      <c r="Y32" s="579"/>
      <c r="Z32" s="579"/>
      <c r="AA32" s="579"/>
      <c r="AB32" s="579"/>
      <c r="AC32" s="579"/>
      <c r="AD32" s="579"/>
      <c r="AE32" s="581"/>
      <c r="AF32" s="476"/>
      <c r="AG32" s="476"/>
      <c r="AH32" s="476"/>
      <c r="AI32" s="476"/>
      <c r="AJ32" s="476"/>
      <c r="AK32" s="565"/>
      <c r="AL32" s="569"/>
      <c r="AM32" s="475"/>
      <c r="AN32" s="476"/>
      <c r="AO32" s="476"/>
      <c r="AP32" s="476"/>
      <c r="AQ32" s="476"/>
      <c r="AR32" s="476"/>
      <c r="AS32" s="476"/>
      <c r="AT32" s="476"/>
      <c r="AU32" s="565"/>
      <c r="AV32" s="569"/>
    </row>
    <row r="33" spans="1:48" ht="8.1" customHeight="1">
      <c r="A33" s="579"/>
      <c r="B33" s="579"/>
      <c r="C33" s="579"/>
      <c r="D33" s="579"/>
      <c r="E33" s="579"/>
      <c r="F33" s="579"/>
      <c r="G33" s="579"/>
      <c r="H33" s="579"/>
      <c r="I33" s="579"/>
      <c r="J33" s="579"/>
      <c r="K33" s="579"/>
      <c r="L33" s="579"/>
      <c r="M33" s="579"/>
      <c r="N33" s="579"/>
      <c r="O33" s="579"/>
      <c r="P33" s="579"/>
      <c r="Q33" s="579"/>
      <c r="R33" s="579"/>
      <c r="S33" s="579"/>
      <c r="T33" s="579"/>
      <c r="U33" s="579"/>
      <c r="V33" s="579"/>
      <c r="W33" s="579"/>
      <c r="X33" s="579"/>
      <c r="Y33" s="579"/>
      <c r="Z33" s="579"/>
      <c r="AA33" s="579"/>
      <c r="AB33" s="579"/>
      <c r="AC33" s="579"/>
      <c r="AD33" s="579"/>
      <c r="AE33" s="581"/>
      <c r="AF33" s="476"/>
      <c r="AG33" s="476"/>
      <c r="AH33" s="476"/>
      <c r="AI33" s="476"/>
      <c r="AJ33" s="476"/>
      <c r="AK33" s="565"/>
      <c r="AL33" s="569"/>
      <c r="AM33" s="475"/>
      <c r="AN33" s="476"/>
      <c r="AO33" s="476"/>
      <c r="AP33" s="476"/>
      <c r="AQ33" s="476"/>
      <c r="AR33" s="476"/>
      <c r="AS33" s="476"/>
      <c r="AT33" s="476"/>
      <c r="AU33" s="565"/>
      <c r="AV33" s="569"/>
    </row>
    <row r="34" spans="1:48" ht="8.1" customHeight="1">
      <c r="A34" s="579"/>
      <c r="B34" s="579"/>
      <c r="C34" s="579"/>
      <c r="D34" s="579"/>
      <c r="E34" s="579"/>
      <c r="F34" s="579"/>
      <c r="G34" s="579"/>
      <c r="H34" s="579"/>
      <c r="I34" s="579"/>
      <c r="J34" s="579"/>
      <c r="K34" s="579"/>
      <c r="L34" s="579"/>
      <c r="M34" s="579"/>
      <c r="N34" s="579"/>
      <c r="O34" s="579"/>
      <c r="P34" s="579"/>
      <c r="Q34" s="579"/>
      <c r="R34" s="579"/>
      <c r="S34" s="579"/>
      <c r="T34" s="579"/>
      <c r="U34" s="579"/>
      <c r="V34" s="579"/>
      <c r="W34" s="579"/>
      <c r="X34" s="579"/>
      <c r="Y34" s="579"/>
      <c r="Z34" s="579"/>
      <c r="AA34" s="579"/>
      <c r="AB34" s="579"/>
      <c r="AC34" s="579"/>
      <c r="AD34" s="579"/>
      <c r="AE34" s="581"/>
      <c r="AF34" s="476"/>
      <c r="AG34" s="476"/>
      <c r="AH34" s="476"/>
      <c r="AI34" s="476"/>
      <c r="AJ34" s="476"/>
      <c r="AK34" s="565"/>
      <c r="AL34" s="569"/>
      <c r="AM34" s="475"/>
      <c r="AN34" s="476"/>
      <c r="AO34" s="476"/>
      <c r="AP34" s="476"/>
      <c r="AQ34" s="476"/>
      <c r="AR34" s="476"/>
      <c r="AS34" s="476"/>
      <c r="AT34" s="476"/>
      <c r="AU34" s="565"/>
      <c r="AV34" s="569"/>
    </row>
    <row r="35" spans="1:48" ht="8.1" customHeight="1">
      <c r="A35" s="579"/>
      <c r="B35" s="579"/>
      <c r="C35" s="579"/>
      <c r="D35" s="579"/>
      <c r="E35" s="579"/>
      <c r="F35" s="579"/>
      <c r="G35" s="579"/>
      <c r="H35" s="579"/>
      <c r="I35" s="579"/>
      <c r="J35" s="579"/>
      <c r="K35" s="579"/>
      <c r="L35" s="579"/>
      <c r="M35" s="579"/>
      <c r="N35" s="579"/>
      <c r="O35" s="579"/>
      <c r="P35" s="579"/>
      <c r="Q35" s="579"/>
      <c r="R35" s="579"/>
      <c r="S35" s="579"/>
      <c r="T35" s="579"/>
      <c r="U35" s="579"/>
      <c r="V35" s="579"/>
      <c r="W35" s="579"/>
      <c r="X35" s="579"/>
      <c r="Y35" s="579"/>
      <c r="Z35" s="579"/>
      <c r="AA35" s="579"/>
      <c r="AB35" s="579"/>
      <c r="AC35" s="579"/>
      <c r="AD35" s="579"/>
      <c r="AE35" s="581"/>
      <c r="AF35" s="476"/>
      <c r="AG35" s="476"/>
      <c r="AH35" s="476"/>
      <c r="AI35" s="476"/>
      <c r="AJ35" s="476"/>
      <c r="AK35" s="565"/>
      <c r="AL35" s="569"/>
      <c r="AM35" s="475"/>
      <c r="AN35" s="476"/>
      <c r="AO35" s="476"/>
      <c r="AP35" s="476"/>
      <c r="AQ35" s="476"/>
      <c r="AR35" s="476"/>
      <c r="AS35" s="476"/>
      <c r="AT35" s="476"/>
      <c r="AU35" s="565"/>
      <c r="AV35" s="569"/>
    </row>
    <row r="36" spans="1:48" ht="8.1" customHeight="1">
      <c r="A36" s="579"/>
      <c r="B36" s="579"/>
      <c r="C36" s="579"/>
      <c r="D36" s="579"/>
      <c r="E36" s="579"/>
      <c r="F36" s="579"/>
      <c r="G36" s="579"/>
      <c r="H36" s="579"/>
      <c r="I36" s="579"/>
      <c r="J36" s="579"/>
      <c r="K36" s="579"/>
      <c r="L36" s="579"/>
      <c r="M36" s="579"/>
      <c r="N36" s="579"/>
      <c r="O36" s="579"/>
      <c r="P36" s="579"/>
      <c r="Q36" s="579"/>
      <c r="R36" s="579"/>
      <c r="S36" s="579"/>
      <c r="T36" s="579"/>
      <c r="U36" s="579"/>
      <c r="V36" s="579"/>
      <c r="W36" s="579"/>
      <c r="X36" s="579"/>
      <c r="Y36" s="579"/>
      <c r="Z36" s="579"/>
      <c r="AA36" s="579"/>
      <c r="AB36" s="579"/>
      <c r="AC36" s="579"/>
      <c r="AD36" s="579"/>
      <c r="AE36" s="581"/>
      <c r="AF36" s="476"/>
      <c r="AG36" s="476"/>
      <c r="AH36" s="476"/>
      <c r="AI36" s="476"/>
      <c r="AJ36" s="476"/>
      <c r="AK36" s="565"/>
      <c r="AL36" s="569"/>
      <c r="AM36" s="475"/>
      <c r="AN36" s="476"/>
      <c r="AO36" s="476"/>
      <c r="AP36" s="476"/>
      <c r="AQ36" s="476"/>
      <c r="AR36" s="476"/>
      <c r="AS36" s="476"/>
      <c r="AT36" s="476"/>
      <c r="AU36" s="565"/>
      <c r="AV36" s="569"/>
    </row>
    <row r="37" spans="1:48" ht="8.1" customHeight="1">
      <c r="A37" s="579"/>
      <c r="B37" s="579"/>
      <c r="C37" s="579"/>
      <c r="D37" s="579"/>
      <c r="E37" s="579"/>
      <c r="F37" s="579"/>
      <c r="G37" s="579"/>
      <c r="H37" s="579"/>
      <c r="I37" s="579"/>
      <c r="J37" s="579"/>
      <c r="K37" s="579"/>
      <c r="L37" s="579"/>
      <c r="M37" s="579"/>
      <c r="N37" s="579"/>
      <c r="O37" s="579"/>
      <c r="P37" s="579"/>
      <c r="Q37" s="579"/>
      <c r="R37" s="579"/>
      <c r="S37" s="579"/>
      <c r="T37" s="579"/>
      <c r="U37" s="579"/>
      <c r="V37" s="579"/>
      <c r="W37" s="579"/>
      <c r="X37" s="579"/>
      <c r="Y37" s="579"/>
      <c r="Z37" s="579"/>
      <c r="AA37" s="579"/>
      <c r="AB37" s="579"/>
      <c r="AC37" s="579"/>
      <c r="AD37" s="579"/>
      <c r="AE37" s="581"/>
      <c r="AF37" s="476"/>
      <c r="AG37" s="476"/>
      <c r="AH37" s="476"/>
      <c r="AI37" s="476"/>
      <c r="AJ37" s="476"/>
      <c r="AK37" s="565"/>
      <c r="AL37" s="569"/>
      <c r="AM37" s="475"/>
      <c r="AN37" s="476"/>
      <c r="AO37" s="476"/>
      <c r="AP37" s="476"/>
      <c r="AQ37" s="476"/>
      <c r="AR37" s="476"/>
      <c r="AS37" s="476"/>
      <c r="AT37" s="476"/>
      <c r="AU37" s="565"/>
      <c r="AV37" s="569"/>
    </row>
    <row r="38" spans="1:48" ht="8.1" customHeight="1">
      <c r="A38" s="579"/>
      <c r="B38" s="579"/>
      <c r="C38" s="579"/>
      <c r="D38" s="579"/>
      <c r="E38" s="579"/>
      <c r="F38" s="579"/>
      <c r="G38" s="579"/>
      <c r="H38" s="579"/>
      <c r="I38" s="579"/>
      <c r="J38" s="579"/>
      <c r="K38" s="579"/>
      <c r="L38" s="579"/>
      <c r="M38" s="579"/>
      <c r="N38" s="579"/>
      <c r="O38" s="579"/>
      <c r="P38" s="579"/>
      <c r="Q38" s="579"/>
      <c r="R38" s="579"/>
      <c r="S38" s="579"/>
      <c r="T38" s="579"/>
      <c r="U38" s="579"/>
      <c r="V38" s="579"/>
      <c r="W38" s="579"/>
      <c r="X38" s="579"/>
      <c r="Y38" s="579"/>
      <c r="Z38" s="579"/>
      <c r="AA38" s="579"/>
      <c r="AB38" s="579"/>
      <c r="AC38" s="579"/>
      <c r="AD38" s="579"/>
      <c r="AE38" s="581"/>
      <c r="AF38" s="476"/>
      <c r="AG38" s="476"/>
      <c r="AH38" s="476"/>
      <c r="AI38" s="476"/>
      <c r="AJ38" s="476"/>
      <c r="AK38" s="565"/>
      <c r="AL38" s="569"/>
      <c r="AM38" s="475"/>
      <c r="AN38" s="476"/>
      <c r="AO38" s="476"/>
      <c r="AP38" s="476"/>
      <c r="AQ38" s="476"/>
      <c r="AR38" s="476"/>
      <c r="AS38" s="476"/>
      <c r="AT38" s="476"/>
      <c r="AU38" s="565"/>
      <c r="AV38" s="569"/>
    </row>
    <row r="39" spans="1:48" ht="8.1" customHeight="1" thickBot="1">
      <c r="A39" s="580"/>
      <c r="B39" s="580"/>
      <c r="C39" s="580"/>
      <c r="D39" s="580"/>
      <c r="E39" s="580"/>
      <c r="F39" s="580"/>
      <c r="G39" s="580"/>
      <c r="H39" s="580"/>
      <c r="I39" s="580"/>
      <c r="J39" s="580"/>
      <c r="K39" s="580"/>
      <c r="L39" s="580"/>
      <c r="M39" s="580"/>
      <c r="N39" s="580"/>
      <c r="O39" s="580"/>
      <c r="P39" s="580"/>
      <c r="Q39" s="580"/>
      <c r="R39" s="580"/>
      <c r="S39" s="580"/>
      <c r="T39" s="580"/>
      <c r="U39" s="580"/>
      <c r="V39" s="580"/>
      <c r="W39" s="580"/>
      <c r="X39" s="580"/>
      <c r="Y39" s="580"/>
      <c r="Z39" s="580"/>
      <c r="AA39" s="580"/>
      <c r="AB39" s="580"/>
      <c r="AC39" s="580"/>
      <c r="AD39" s="580"/>
      <c r="AE39" s="582"/>
      <c r="AF39" s="583"/>
      <c r="AG39" s="583"/>
      <c r="AH39" s="583"/>
      <c r="AI39" s="583"/>
      <c r="AJ39" s="583"/>
      <c r="AK39" s="584"/>
      <c r="AL39" s="570"/>
      <c r="AM39" s="566"/>
      <c r="AN39" s="567"/>
      <c r="AO39" s="567"/>
      <c r="AP39" s="567"/>
      <c r="AQ39" s="567"/>
      <c r="AR39" s="567"/>
      <c r="AS39" s="567"/>
      <c r="AT39" s="567"/>
      <c r="AU39" s="568"/>
      <c r="AV39" s="570"/>
    </row>
    <row r="40" spans="1:48" ht="8.1" customHeight="1" thickTop="1">
      <c r="A40" s="559" t="s">
        <v>605</v>
      </c>
      <c r="B40" s="560"/>
      <c r="C40" s="560"/>
      <c r="D40" s="560"/>
      <c r="E40" s="560"/>
      <c r="F40" s="560"/>
      <c r="G40" s="560"/>
      <c r="H40" s="560"/>
      <c r="I40" s="560"/>
      <c r="J40" s="560"/>
      <c r="K40" s="560"/>
      <c r="L40" s="560"/>
      <c r="M40" s="572"/>
      <c r="N40" s="572"/>
      <c r="O40" s="572"/>
      <c r="P40" s="572"/>
      <c r="Q40" s="572"/>
      <c r="R40" s="572"/>
      <c r="S40" s="572"/>
      <c r="T40" s="572"/>
      <c r="U40" s="572"/>
      <c r="V40" s="572"/>
      <c r="W40" s="572"/>
      <c r="X40" s="572"/>
      <c r="Y40" s="572"/>
      <c r="Z40" s="572"/>
      <c r="AA40" s="572"/>
      <c r="AB40" s="572"/>
      <c r="AC40" s="572"/>
      <c r="AD40" s="572"/>
      <c r="AE40" s="572"/>
      <c r="AF40" s="572"/>
      <c r="AG40" s="572"/>
      <c r="AH40" s="572"/>
      <c r="AI40" s="572"/>
      <c r="AJ40" s="572"/>
      <c r="AK40" s="572"/>
      <c r="AL40" s="573"/>
      <c r="AM40" s="576"/>
      <c r="AN40" s="577"/>
      <c r="AO40" s="577"/>
      <c r="AP40" s="577"/>
      <c r="AQ40" s="577"/>
      <c r="AR40" s="577"/>
      <c r="AS40" s="577"/>
      <c r="AT40" s="577"/>
      <c r="AU40" s="577"/>
      <c r="AV40" s="578"/>
    </row>
    <row r="41" spans="1:48" ht="8.1" customHeight="1">
      <c r="A41" s="571"/>
      <c r="B41" s="514"/>
      <c r="C41" s="514"/>
      <c r="D41" s="514"/>
      <c r="E41" s="514"/>
      <c r="F41" s="514"/>
      <c r="G41" s="514"/>
      <c r="H41" s="514"/>
      <c r="I41" s="514"/>
      <c r="J41" s="514"/>
      <c r="K41" s="514"/>
      <c r="L41" s="51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4"/>
      <c r="AL41" s="575"/>
      <c r="AM41" s="553"/>
      <c r="AN41" s="554"/>
      <c r="AO41" s="554"/>
      <c r="AP41" s="554"/>
      <c r="AQ41" s="554"/>
      <c r="AR41" s="554"/>
      <c r="AS41" s="554"/>
      <c r="AT41" s="554"/>
      <c r="AU41" s="554"/>
      <c r="AV41" s="555"/>
    </row>
    <row r="42" spans="1:48" ht="8.1" customHeight="1">
      <c r="A42" s="550" t="s">
        <v>606</v>
      </c>
      <c r="B42" s="508"/>
      <c r="C42" s="508"/>
      <c r="D42" s="508"/>
      <c r="E42" s="508"/>
      <c r="F42" s="508"/>
      <c r="G42" s="508"/>
      <c r="H42" s="508"/>
      <c r="I42" s="508"/>
      <c r="J42" s="508"/>
      <c r="K42" s="508"/>
      <c r="L42" s="508"/>
      <c r="M42" s="552"/>
      <c r="N42" s="552"/>
      <c r="O42" s="552"/>
      <c r="P42" s="552"/>
      <c r="Q42" s="552"/>
      <c r="R42" s="552"/>
      <c r="S42" s="552"/>
      <c r="T42" s="552"/>
      <c r="U42" s="552"/>
      <c r="V42" s="552"/>
      <c r="W42" s="552"/>
      <c r="X42" s="552"/>
      <c r="Y42" s="552"/>
      <c r="Z42" s="552"/>
      <c r="AA42" s="552"/>
      <c r="AB42" s="552"/>
      <c r="AC42" s="552"/>
      <c r="AD42" s="552"/>
      <c r="AE42" s="552"/>
      <c r="AF42" s="552"/>
      <c r="AG42" s="552"/>
      <c r="AH42" s="552"/>
      <c r="AI42" s="552"/>
      <c r="AJ42" s="552"/>
      <c r="AK42" s="552"/>
      <c r="AL42" s="552"/>
      <c r="AM42" s="553"/>
      <c r="AN42" s="554"/>
      <c r="AO42" s="554"/>
      <c r="AP42" s="554"/>
      <c r="AQ42" s="554"/>
      <c r="AR42" s="554"/>
      <c r="AS42" s="554"/>
      <c r="AT42" s="554"/>
      <c r="AU42" s="554"/>
      <c r="AV42" s="555"/>
    </row>
    <row r="43" spans="1:48" ht="8.1" customHeight="1">
      <c r="A43" s="551"/>
      <c r="B43" s="511"/>
      <c r="C43" s="511"/>
      <c r="D43" s="511"/>
      <c r="E43" s="511"/>
      <c r="F43" s="511"/>
      <c r="G43" s="511"/>
      <c r="H43" s="511"/>
      <c r="I43" s="511"/>
      <c r="J43" s="511"/>
      <c r="K43" s="511"/>
      <c r="L43" s="511"/>
      <c r="M43" s="543"/>
      <c r="N43" s="543"/>
      <c r="O43" s="543"/>
      <c r="P43" s="543"/>
      <c r="Q43" s="543"/>
      <c r="R43" s="543"/>
      <c r="S43" s="543"/>
      <c r="T43" s="543"/>
      <c r="U43" s="543"/>
      <c r="V43" s="543"/>
      <c r="W43" s="543"/>
      <c r="X43" s="543"/>
      <c r="Y43" s="543"/>
      <c r="Z43" s="543"/>
      <c r="AA43" s="543"/>
      <c r="AB43" s="543"/>
      <c r="AC43" s="543"/>
      <c r="AD43" s="543"/>
      <c r="AE43" s="543"/>
      <c r="AF43" s="543"/>
      <c r="AG43" s="543"/>
      <c r="AH43" s="543"/>
      <c r="AI43" s="543"/>
      <c r="AJ43" s="543"/>
      <c r="AK43" s="543"/>
      <c r="AL43" s="543"/>
      <c r="AM43" s="553"/>
      <c r="AN43" s="554"/>
      <c r="AO43" s="554"/>
      <c r="AP43" s="554"/>
      <c r="AQ43" s="554"/>
      <c r="AR43" s="554"/>
      <c r="AS43" s="554"/>
      <c r="AT43" s="554"/>
      <c r="AU43" s="554"/>
      <c r="AV43" s="555"/>
    </row>
    <row r="44" spans="1:48" ht="8.1" customHeight="1">
      <c r="A44" s="550" t="s">
        <v>607</v>
      </c>
      <c r="B44" s="508"/>
      <c r="C44" s="508"/>
      <c r="D44" s="508"/>
      <c r="E44" s="508"/>
      <c r="F44" s="508"/>
      <c r="G44" s="508"/>
      <c r="H44" s="508"/>
      <c r="I44" s="508"/>
      <c r="J44" s="508"/>
      <c r="K44" s="508"/>
      <c r="L44" s="508"/>
      <c r="M44" s="552"/>
      <c r="N44" s="552"/>
      <c r="O44" s="552"/>
      <c r="P44" s="552"/>
      <c r="Q44" s="552"/>
      <c r="R44" s="552"/>
      <c r="S44" s="552"/>
      <c r="T44" s="552"/>
      <c r="U44" s="552"/>
      <c r="V44" s="552"/>
      <c r="W44" s="552"/>
      <c r="X44" s="552"/>
      <c r="Y44" s="552"/>
      <c r="Z44" s="552"/>
      <c r="AA44" s="552"/>
      <c r="AB44" s="552"/>
      <c r="AC44" s="552"/>
      <c r="AD44" s="552"/>
      <c r="AE44" s="552"/>
      <c r="AF44" s="552"/>
      <c r="AG44" s="552"/>
      <c r="AH44" s="552"/>
      <c r="AI44" s="552"/>
      <c r="AJ44" s="552"/>
      <c r="AK44" s="552"/>
      <c r="AL44" s="552"/>
      <c r="AM44" s="553"/>
      <c r="AN44" s="554"/>
      <c r="AO44" s="554"/>
      <c r="AP44" s="554"/>
      <c r="AQ44" s="554"/>
      <c r="AR44" s="554"/>
      <c r="AS44" s="554"/>
      <c r="AT44" s="554"/>
      <c r="AU44" s="554"/>
      <c r="AV44" s="555"/>
    </row>
    <row r="45" spans="1:48" ht="8.1" customHeight="1" thickBot="1">
      <c r="A45" s="551"/>
      <c r="B45" s="511"/>
      <c r="C45" s="511"/>
      <c r="D45" s="511"/>
      <c r="E45" s="511"/>
      <c r="F45" s="511"/>
      <c r="G45" s="511"/>
      <c r="H45" s="511"/>
      <c r="I45" s="511"/>
      <c r="J45" s="511"/>
      <c r="K45" s="511"/>
      <c r="L45" s="511"/>
      <c r="M45" s="543"/>
      <c r="N45" s="543"/>
      <c r="O45" s="543"/>
      <c r="P45" s="543"/>
      <c r="Q45" s="543"/>
      <c r="R45" s="543"/>
      <c r="S45" s="543"/>
      <c r="T45" s="543"/>
      <c r="U45" s="543"/>
      <c r="V45" s="543"/>
      <c r="W45" s="543"/>
      <c r="X45" s="543"/>
      <c r="Y45" s="543"/>
      <c r="Z45" s="543"/>
      <c r="AA45" s="543"/>
      <c r="AB45" s="543"/>
      <c r="AC45" s="543"/>
      <c r="AD45" s="543"/>
      <c r="AE45" s="543"/>
      <c r="AF45" s="543"/>
      <c r="AG45" s="543"/>
      <c r="AH45" s="543"/>
      <c r="AI45" s="543"/>
      <c r="AJ45" s="543"/>
      <c r="AK45" s="543"/>
      <c r="AL45" s="543"/>
      <c r="AM45" s="556"/>
      <c r="AN45" s="557"/>
      <c r="AO45" s="557"/>
      <c r="AP45" s="557"/>
      <c r="AQ45" s="557"/>
      <c r="AR45" s="557"/>
      <c r="AS45" s="557"/>
      <c r="AT45" s="557"/>
      <c r="AU45" s="557"/>
      <c r="AV45" s="558"/>
    </row>
    <row r="46" spans="1:48" ht="8.1" customHeight="1" thickTop="1">
      <c r="A46" s="389"/>
      <c r="B46" s="390"/>
      <c r="C46" s="390"/>
      <c r="D46" s="390"/>
      <c r="E46" s="390"/>
      <c r="F46" s="390"/>
      <c r="G46" s="390"/>
      <c r="H46" s="390"/>
      <c r="I46" s="390"/>
      <c r="J46" s="390"/>
      <c r="K46" s="390"/>
      <c r="L46" s="390"/>
      <c r="M46" s="390"/>
      <c r="N46" s="561" t="s">
        <v>760</v>
      </c>
      <c r="O46" s="561"/>
      <c r="P46" s="561"/>
      <c r="Q46" s="561"/>
      <c r="R46" s="561"/>
      <c r="S46" s="561"/>
      <c r="T46" s="590" t="str">
        <f>IF(一番最初に入力!C11="","",一番最初に入力!C11)</f>
        <v>5</v>
      </c>
      <c r="U46" s="590"/>
      <c r="V46" s="586" t="s">
        <v>759</v>
      </c>
      <c r="W46" s="586"/>
      <c r="X46" s="586"/>
      <c r="Y46" s="586"/>
      <c r="Z46" s="586"/>
      <c r="AA46" s="586"/>
      <c r="AB46" s="586"/>
      <c r="AC46" s="586"/>
      <c r="AD46" s="390"/>
      <c r="AE46" s="390"/>
      <c r="AF46" s="390"/>
      <c r="AG46" s="390"/>
      <c r="AH46" s="390"/>
      <c r="AI46" s="560" t="s">
        <v>761</v>
      </c>
      <c r="AJ46" s="560"/>
      <c r="AK46" s="390"/>
      <c r="AL46" s="390"/>
      <c r="AM46" s="390"/>
      <c r="AN46" s="390"/>
      <c r="AO46" s="390"/>
      <c r="AP46" s="390"/>
      <c r="AQ46" s="390"/>
      <c r="AR46" s="390"/>
      <c r="AS46" s="390"/>
      <c r="AT46" s="390"/>
      <c r="AU46" s="390"/>
      <c r="AV46" s="391"/>
    </row>
    <row r="47" spans="1:48" ht="8.1" customHeight="1">
      <c r="A47" s="392"/>
      <c r="B47" s="393"/>
      <c r="C47" s="393"/>
      <c r="D47" s="393"/>
      <c r="E47" s="393"/>
      <c r="F47" s="393"/>
      <c r="G47" s="393"/>
      <c r="H47" s="393"/>
      <c r="I47" s="393"/>
      <c r="J47" s="393"/>
      <c r="K47" s="393"/>
      <c r="L47" s="393"/>
      <c r="M47" s="393"/>
      <c r="N47" s="563"/>
      <c r="O47" s="563"/>
      <c r="P47" s="563"/>
      <c r="Q47" s="563"/>
      <c r="R47" s="563"/>
      <c r="S47" s="563"/>
      <c r="T47" s="591"/>
      <c r="U47" s="591"/>
      <c r="V47" s="587"/>
      <c r="W47" s="587"/>
      <c r="X47" s="587"/>
      <c r="Y47" s="587"/>
      <c r="Z47" s="587"/>
      <c r="AA47" s="587"/>
      <c r="AB47" s="587"/>
      <c r="AC47" s="587"/>
      <c r="AD47" s="393"/>
      <c r="AE47" s="393"/>
      <c r="AF47" s="393"/>
      <c r="AG47" s="393"/>
      <c r="AH47" s="393"/>
      <c r="AI47" s="511"/>
      <c r="AJ47" s="511"/>
      <c r="AK47" s="393"/>
      <c r="AL47" s="393"/>
      <c r="AM47" s="393"/>
      <c r="AN47" s="393"/>
      <c r="AO47" s="393"/>
      <c r="AP47" s="393"/>
      <c r="AQ47" s="393"/>
      <c r="AR47" s="393"/>
      <c r="AS47" s="393"/>
      <c r="AT47" s="393"/>
      <c r="AU47" s="393"/>
      <c r="AV47" s="394"/>
    </row>
    <row r="48" spans="1:48" ht="8.1" customHeight="1" thickBot="1">
      <c r="A48" s="395"/>
      <c r="B48" s="396"/>
      <c r="C48" s="396"/>
      <c r="D48" s="396"/>
      <c r="E48" s="396"/>
      <c r="F48" s="396"/>
      <c r="G48" s="396"/>
      <c r="H48" s="396"/>
      <c r="I48" s="396"/>
      <c r="J48" s="396"/>
      <c r="K48" s="396"/>
      <c r="L48" s="396"/>
      <c r="M48" s="396"/>
      <c r="N48" s="589"/>
      <c r="O48" s="589"/>
      <c r="P48" s="589"/>
      <c r="Q48" s="589"/>
      <c r="R48" s="589"/>
      <c r="S48" s="589"/>
      <c r="T48" s="592"/>
      <c r="U48" s="592"/>
      <c r="V48" s="588"/>
      <c r="W48" s="588"/>
      <c r="X48" s="588"/>
      <c r="Y48" s="588"/>
      <c r="Z48" s="588"/>
      <c r="AA48" s="588"/>
      <c r="AB48" s="588"/>
      <c r="AC48" s="588"/>
      <c r="AD48" s="396"/>
      <c r="AE48" s="396"/>
      <c r="AF48" s="396"/>
      <c r="AG48" s="396"/>
      <c r="AH48" s="396"/>
      <c r="AI48" s="585"/>
      <c r="AJ48" s="585"/>
      <c r="AK48" s="396"/>
      <c r="AL48" s="396"/>
      <c r="AM48" s="396"/>
      <c r="AN48" s="396"/>
      <c r="AO48" s="396"/>
      <c r="AP48" s="396"/>
      <c r="AQ48" s="396"/>
      <c r="AR48" s="396"/>
      <c r="AS48" s="396"/>
      <c r="AT48" s="396"/>
      <c r="AU48" s="396"/>
      <c r="AV48" s="397"/>
    </row>
    <row r="49" spans="1:48" ht="8.1" customHeight="1" thickTop="1">
      <c r="A49" s="559" t="s">
        <v>608</v>
      </c>
      <c r="B49" s="560"/>
      <c r="C49" s="560"/>
      <c r="D49" s="560"/>
      <c r="E49" s="560"/>
      <c r="F49" s="560"/>
      <c r="G49" s="560"/>
      <c r="H49" s="560"/>
      <c r="I49" s="560"/>
      <c r="J49" s="560"/>
      <c r="K49" s="560"/>
      <c r="L49" s="560"/>
      <c r="M49" s="560"/>
      <c r="N49" s="560"/>
      <c r="O49" s="373"/>
      <c r="P49" s="373"/>
      <c r="Q49" s="373"/>
      <c r="R49" s="373"/>
      <c r="S49" s="373"/>
      <c r="T49" s="373"/>
      <c r="U49" s="373"/>
      <c r="V49" s="373"/>
      <c r="W49" s="373"/>
      <c r="X49" s="373"/>
      <c r="Y49" s="373"/>
      <c r="Z49" s="373"/>
      <c r="AA49" s="373"/>
      <c r="AB49" s="373"/>
      <c r="AC49" s="373"/>
      <c r="AD49" s="373"/>
      <c r="AE49" s="373"/>
      <c r="AF49" s="373"/>
      <c r="AG49" s="373"/>
      <c r="AH49" s="561" t="s">
        <v>920</v>
      </c>
      <c r="AI49" s="561"/>
      <c r="AJ49" s="561"/>
      <c r="AK49" s="561"/>
      <c r="AL49" s="561"/>
      <c r="AM49" s="561"/>
      <c r="AN49" s="561"/>
      <c r="AO49" s="561"/>
      <c r="AP49" s="561"/>
      <c r="AQ49" s="561"/>
      <c r="AR49" s="561"/>
      <c r="AS49" s="561"/>
      <c r="AT49" s="561"/>
      <c r="AU49" s="561"/>
      <c r="AV49" s="562"/>
    </row>
    <row r="50" spans="1:48" ht="8.1" customHeight="1">
      <c r="A50" s="551"/>
      <c r="B50" s="511"/>
      <c r="C50" s="511"/>
      <c r="D50" s="511"/>
      <c r="E50" s="511"/>
      <c r="F50" s="511"/>
      <c r="G50" s="511"/>
      <c r="H50" s="511"/>
      <c r="I50" s="511"/>
      <c r="J50" s="511"/>
      <c r="K50" s="511"/>
      <c r="L50" s="511"/>
      <c r="M50" s="511"/>
      <c r="N50" s="511"/>
      <c r="O50" s="373"/>
      <c r="P50" s="373"/>
      <c r="Q50" s="373"/>
      <c r="R50" s="373"/>
      <c r="S50" s="373"/>
      <c r="T50" s="373"/>
      <c r="U50" s="373"/>
      <c r="V50" s="373"/>
      <c r="W50" s="373"/>
      <c r="X50" s="373"/>
      <c r="Y50" s="373"/>
      <c r="Z50" s="373"/>
      <c r="AA50" s="373"/>
      <c r="AB50" s="373"/>
      <c r="AC50" s="373"/>
      <c r="AD50" s="373"/>
      <c r="AE50" s="373"/>
      <c r="AF50" s="373"/>
      <c r="AG50" s="373"/>
      <c r="AH50" s="563"/>
      <c r="AI50" s="563"/>
      <c r="AJ50" s="563"/>
      <c r="AK50" s="563"/>
      <c r="AL50" s="563"/>
      <c r="AM50" s="563"/>
      <c r="AN50" s="563"/>
      <c r="AO50" s="563"/>
      <c r="AP50" s="563"/>
      <c r="AQ50" s="563"/>
      <c r="AR50" s="563"/>
      <c r="AS50" s="563"/>
      <c r="AT50" s="563"/>
      <c r="AU50" s="563"/>
      <c r="AV50" s="564"/>
    </row>
    <row r="51" spans="1:48" ht="8.1" customHeight="1">
      <c r="A51" s="374"/>
      <c r="B51" s="373"/>
      <c r="C51" s="373"/>
      <c r="D51" s="373"/>
      <c r="E51" s="373"/>
      <c r="F51" s="373"/>
      <c r="G51" s="373"/>
      <c r="H51" s="373"/>
      <c r="I51" s="373"/>
      <c r="J51" s="373"/>
      <c r="K51" s="373"/>
      <c r="L51" s="373"/>
      <c r="M51" s="373"/>
      <c r="N51" s="373"/>
      <c r="O51" s="373"/>
      <c r="P51" s="373"/>
      <c r="Q51" s="373"/>
      <c r="R51" s="373"/>
      <c r="S51" s="373"/>
      <c r="T51" s="373"/>
      <c r="U51" s="373"/>
      <c r="V51" s="373"/>
      <c r="W51" s="373"/>
      <c r="X51" s="373"/>
      <c r="Y51" s="373"/>
      <c r="Z51" s="373"/>
      <c r="AA51" s="373"/>
      <c r="AB51" s="373"/>
      <c r="AC51" s="373"/>
      <c r="AD51" s="373"/>
      <c r="AE51" s="373"/>
      <c r="AF51" s="373"/>
      <c r="AG51" s="373"/>
      <c r="AH51" s="373"/>
      <c r="AI51" s="373"/>
      <c r="AJ51" s="373"/>
      <c r="AK51" s="373"/>
      <c r="AL51" s="373"/>
      <c r="AM51" s="373"/>
      <c r="AN51" s="373"/>
      <c r="AO51" s="373"/>
      <c r="AP51" s="373"/>
      <c r="AQ51" s="373"/>
      <c r="AR51" s="373"/>
      <c r="AS51" s="373"/>
      <c r="AT51" s="373"/>
      <c r="AU51" s="373"/>
      <c r="AV51" s="375"/>
    </row>
    <row r="52" spans="1:48" ht="8.1" customHeight="1">
      <c r="A52" s="542" t="s">
        <v>609</v>
      </c>
      <c r="B52" s="543"/>
      <c r="C52" s="543"/>
      <c r="D52" s="543"/>
      <c r="E52" s="543"/>
      <c r="F52" s="543"/>
      <c r="G52" s="543"/>
      <c r="H52" s="543"/>
      <c r="I52" s="543"/>
      <c r="J52" s="543"/>
      <c r="K52" s="543"/>
      <c r="L52" s="373"/>
      <c r="M52" s="373"/>
      <c r="N52" s="373"/>
      <c r="O52" s="373"/>
      <c r="P52" s="373"/>
      <c r="Q52" s="373"/>
      <c r="R52" s="373"/>
      <c r="S52" s="373"/>
      <c r="T52" s="373"/>
      <c r="U52" s="534" t="s">
        <v>610</v>
      </c>
      <c r="V52" s="534"/>
      <c r="W52" s="534"/>
      <c r="X52" s="534"/>
      <c r="Y52" s="534"/>
      <c r="Z52" s="534"/>
      <c r="AA52" s="534"/>
      <c r="AB52" s="518" t="str">
        <f>IF(交付申請書!K13="","",交付申請書!K13)</f>
        <v/>
      </c>
      <c r="AC52" s="518"/>
      <c r="AD52" s="518"/>
      <c r="AE52" s="518"/>
      <c r="AF52" s="518"/>
      <c r="AG52" s="518"/>
      <c r="AH52" s="518"/>
      <c r="AI52" s="518"/>
      <c r="AJ52" s="518"/>
      <c r="AK52" s="518"/>
      <c r="AL52" s="518"/>
      <c r="AM52" s="518"/>
      <c r="AN52" s="518"/>
      <c r="AO52" s="518"/>
      <c r="AP52" s="518"/>
      <c r="AQ52" s="518"/>
      <c r="AR52" s="518"/>
      <c r="AS52" s="518"/>
      <c r="AT52" s="518"/>
      <c r="AU52" s="518"/>
      <c r="AV52" s="519"/>
    </row>
    <row r="53" spans="1:48" ht="8.1" customHeight="1">
      <c r="A53" s="542"/>
      <c r="B53" s="543"/>
      <c r="C53" s="543"/>
      <c r="D53" s="543"/>
      <c r="E53" s="543"/>
      <c r="F53" s="543"/>
      <c r="G53" s="543"/>
      <c r="H53" s="543"/>
      <c r="I53" s="543"/>
      <c r="J53" s="543"/>
      <c r="K53" s="543"/>
      <c r="L53" s="373"/>
      <c r="M53" s="373"/>
      <c r="N53" s="373"/>
      <c r="O53" s="373"/>
      <c r="P53" s="373"/>
      <c r="Q53" s="373"/>
      <c r="R53" s="373"/>
      <c r="S53" s="373"/>
      <c r="T53" s="373"/>
      <c r="U53" s="534"/>
      <c r="V53" s="534"/>
      <c r="W53" s="534"/>
      <c r="X53" s="534"/>
      <c r="Y53" s="534"/>
      <c r="Z53" s="534"/>
      <c r="AA53" s="534"/>
      <c r="AB53" s="518"/>
      <c r="AC53" s="518"/>
      <c r="AD53" s="518"/>
      <c r="AE53" s="518"/>
      <c r="AF53" s="518"/>
      <c r="AG53" s="518"/>
      <c r="AH53" s="518"/>
      <c r="AI53" s="518"/>
      <c r="AJ53" s="518"/>
      <c r="AK53" s="518"/>
      <c r="AL53" s="518"/>
      <c r="AM53" s="518"/>
      <c r="AN53" s="518"/>
      <c r="AO53" s="518"/>
      <c r="AP53" s="518"/>
      <c r="AQ53" s="518"/>
      <c r="AR53" s="518"/>
      <c r="AS53" s="518"/>
      <c r="AT53" s="518"/>
      <c r="AU53" s="518"/>
      <c r="AV53" s="519"/>
    </row>
    <row r="54" spans="1:48" ht="8.1" customHeight="1">
      <c r="A54" s="374"/>
      <c r="B54" s="373"/>
      <c r="C54" s="373"/>
      <c r="D54" s="373"/>
      <c r="E54" s="373"/>
      <c r="F54" s="373"/>
      <c r="G54" s="373"/>
      <c r="H54" s="373"/>
      <c r="I54" s="373"/>
      <c r="J54" s="373"/>
      <c r="K54" s="373"/>
      <c r="L54" s="373"/>
      <c r="M54" s="373"/>
      <c r="N54" s="373"/>
      <c r="O54" s="373"/>
      <c r="P54" s="373"/>
      <c r="Q54" s="373"/>
      <c r="R54" s="373"/>
      <c r="S54" s="373"/>
      <c r="T54" s="373"/>
      <c r="U54" s="534"/>
      <c r="V54" s="534"/>
      <c r="W54" s="534"/>
      <c r="X54" s="534"/>
      <c r="Y54" s="534"/>
      <c r="Z54" s="534"/>
      <c r="AA54" s="534"/>
      <c r="AB54" s="520"/>
      <c r="AC54" s="520"/>
      <c r="AD54" s="520"/>
      <c r="AE54" s="520"/>
      <c r="AF54" s="520"/>
      <c r="AG54" s="520"/>
      <c r="AH54" s="520"/>
      <c r="AI54" s="520"/>
      <c r="AJ54" s="520"/>
      <c r="AK54" s="520"/>
      <c r="AL54" s="520"/>
      <c r="AM54" s="520"/>
      <c r="AN54" s="520"/>
      <c r="AO54" s="520"/>
      <c r="AP54" s="520"/>
      <c r="AQ54" s="520"/>
      <c r="AR54" s="520"/>
      <c r="AS54" s="520"/>
      <c r="AT54" s="520"/>
      <c r="AU54" s="520"/>
      <c r="AV54" s="521"/>
    </row>
    <row r="55" spans="1:48" ht="8.1" customHeight="1">
      <c r="A55" s="374"/>
      <c r="B55" s="373"/>
      <c r="C55" s="373"/>
      <c r="D55" s="373"/>
      <c r="E55" s="373"/>
      <c r="F55" s="373"/>
      <c r="G55" s="373"/>
      <c r="H55" s="373"/>
      <c r="I55" s="373"/>
      <c r="J55" s="373"/>
      <c r="K55" s="373"/>
      <c r="L55" s="373"/>
      <c r="M55" s="373"/>
      <c r="N55" s="373"/>
      <c r="O55" s="373"/>
      <c r="P55" s="373"/>
      <c r="Q55" s="373"/>
      <c r="R55" s="373"/>
      <c r="S55" s="373"/>
      <c r="T55" s="373"/>
      <c r="U55" s="373"/>
      <c r="V55" s="373"/>
      <c r="W55" s="373"/>
      <c r="X55" s="373"/>
      <c r="Y55" s="373"/>
      <c r="Z55" s="373"/>
      <c r="AA55" s="373"/>
      <c r="AB55" s="376"/>
      <c r="AC55" s="376"/>
      <c r="AD55" s="376"/>
      <c r="AE55" s="376"/>
      <c r="AF55" s="376"/>
      <c r="AG55" s="376"/>
      <c r="AH55" s="376"/>
      <c r="AI55" s="376"/>
      <c r="AJ55" s="376"/>
      <c r="AK55" s="376"/>
      <c r="AL55" s="376"/>
      <c r="AM55" s="376"/>
      <c r="AN55" s="376"/>
      <c r="AO55" s="376"/>
      <c r="AP55" s="376"/>
      <c r="AQ55" s="376"/>
      <c r="AR55" s="376"/>
      <c r="AS55" s="376"/>
      <c r="AT55" s="376"/>
      <c r="AU55" s="376"/>
      <c r="AV55" s="377"/>
    </row>
    <row r="56" spans="1:48" ht="8.1" customHeight="1">
      <c r="A56" s="374"/>
      <c r="B56" s="373"/>
      <c r="C56" s="373"/>
      <c r="D56" s="373"/>
      <c r="E56" s="373"/>
      <c r="F56" s="373"/>
      <c r="G56" s="373"/>
      <c r="H56" s="373"/>
      <c r="I56" s="373"/>
      <c r="J56" s="373"/>
      <c r="K56" s="373"/>
      <c r="L56" s="373"/>
      <c r="M56" s="373"/>
      <c r="N56" s="373"/>
      <c r="O56" s="373"/>
      <c r="P56" s="373"/>
      <c r="Q56" s="373"/>
      <c r="R56" s="373"/>
      <c r="S56" s="373"/>
      <c r="T56" s="373"/>
      <c r="U56" s="534" t="s">
        <v>611</v>
      </c>
      <c r="V56" s="534"/>
      <c r="W56" s="534"/>
      <c r="X56" s="534"/>
      <c r="Y56" s="534"/>
      <c r="Z56" s="534"/>
      <c r="AA56" s="534"/>
      <c r="AB56" s="518" t="str">
        <f>IF(交付申請書!M14="","",交付申請書!M14)</f>
        <v/>
      </c>
      <c r="AC56" s="518"/>
      <c r="AD56" s="518"/>
      <c r="AE56" s="518"/>
      <c r="AF56" s="518"/>
      <c r="AG56" s="518"/>
      <c r="AH56" s="518"/>
      <c r="AI56" s="518"/>
      <c r="AJ56" s="518"/>
      <c r="AK56" s="518"/>
      <c r="AL56" s="518"/>
      <c r="AM56" s="518"/>
      <c r="AN56" s="518"/>
      <c r="AO56" s="518"/>
      <c r="AP56" s="518"/>
      <c r="AQ56" s="518"/>
      <c r="AR56" s="518"/>
      <c r="AS56" s="518"/>
      <c r="AT56" s="518"/>
      <c r="AU56" s="518"/>
      <c r="AV56" s="519"/>
    </row>
    <row r="57" spans="1:48" ht="8.1" customHeight="1">
      <c r="A57" s="374"/>
      <c r="B57" s="373"/>
      <c r="C57" s="373"/>
      <c r="D57" s="373"/>
      <c r="E57" s="373"/>
      <c r="F57" s="373"/>
      <c r="G57" s="373"/>
      <c r="H57" s="373"/>
      <c r="I57" s="373"/>
      <c r="J57" s="373"/>
      <c r="K57" s="373"/>
      <c r="L57" s="373"/>
      <c r="M57" s="373"/>
      <c r="N57" s="373"/>
      <c r="O57" s="373"/>
      <c r="P57" s="373"/>
      <c r="Q57" s="373"/>
      <c r="R57" s="373"/>
      <c r="S57" s="373"/>
      <c r="T57" s="373"/>
      <c r="U57" s="534"/>
      <c r="V57" s="534"/>
      <c r="W57" s="534"/>
      <c r="X57" s="534"/>
      <c r="Y57" s="534"/>
      <c r="Z57" s="534"/>
      <c r="AA57" s="534"/>
      <c r="AB57" s="518"/>
      <c r="AC57" s="518"/>
      <c r="AD57" s="518"/>
      <c r="AE57" s="518"/>
      <c r="AF57" s="518"/>
      <c r="AG57" s="518"/>
      <c r="AH57" s="518"/>
      <c r="AI57" s="518"/>
      <c r="AJ57" s="518"/>
      <c r="AK57" s="518"/>
      <c r="AL57" s="518"/>
      <c r="AM57" s="518"/>
      <c r="AN57" s="518"/>
      <c r="AO57" s="518"/>
      <c r="AP57" s="518"/>
      <c r="AQ57" s="518"/>
      <c r="AR57" s="518"/>
      <c r="AS57" s="518"/>
      <c r="AT57" s="518"/>
      <c r="AU57" s="518"/>
      <c r="AV57" s="519"/>
    </row>
    <row r="58" spans="1:48" ht="8.1" customHeight="1">
      <c r="A58" s="374"/>
      <c r="B58" s="373"/>
      <c r="C58" s="373"/>
      <c r="D58" s="373"/>
      <c r="E58" s="373"/>
      <c r="F58" s="373"/>
      <c r="G58" s="373"/>
      <c r="H58" s="373"/>
      <c r="I58" s="373"/>
      <c r="J58" s="373"/>
      <c r="K58" s="373"/>
      <c r="L58" s="373"/>
      <c r="M58" s="373"/>
      <c r="N58" s="373"/>
      <c r="O58" s="373"/>
      <c r="P58" s="373"/>
      <c r="Q58" s="373"/>
      <c r="R58" s="373"/>
      <c r="S58" s="373"/>
      <c r="T58" s="373"/>
      <c r="U58" s="534"/>
      <c r="V58" s="534"/>
      <c r="W58" s="534"/>
      <c r="X58" s="534"/>
      <c r="Y58" s="534"/>
      <c r="Z58" s="534"/>
      <c r="AA58" s="534"/>
      <c r="AB58" s="520"/>
      <c r="AC58" s="520"/>
      <c r="AD58" s="520"/>
      <c r="AE58" s="520"/>
      <c r="AF58" s="520"/>
      <c r="AG58" s="520"/>
      <c r="AH58" s="520"/>
      <c r="AI58" s="520"/>
      <c r="AJ58" s="520"/>
      <c r="AK58" s="520"/>
      <c r="AL58" s="520"/>
      <c r="AM58" s="520"/>
      <c r="AN58" s="520"/>
      <c r="AO58" s="520"/>
      <c r="AP58" s="520"/>
      <c r="AQ58" s="520"/>
      <c r="AR58" s="520"/>
      <c r="AS58" s="520"/>
      <c r="AT58" s="520"/>
      <c r="AU58" s="520"/>
      <c r="AV58" s="521"/>
    </row>
    <row r="59" spans="1:48" ht="8.1" customHeight="1">
      <c r="A59" s="374"/>
      <c r="B59" s="373"/>
      <c r="C59" s="373"/>
      <c r="D59" s="373"/>
      <c r="E59" s="373"/>
      <c r="F59" s="373"/>
      <c r="G59" s="373"/>
      <c r="H59" s="373"/>
      <c r="I59" s="373"/>
      <c r="J59" s="373"/>
      <c r="K59" s="373"/>
      <c r="L59" s="373"/>
      <c r="M59" s="373"/>
      <c r="N59" s="373"/>
      <c r="O59" s="373"/>
      <c r="P59" s="373"/>
      <c r="Q59" s="373"/>
      <c r="R59" s="373"/>
      <c r="S59" s="373"/>
      <c r="T59" s="373"/>
      <c r="U59" s="373"/>
      <c r="V59" s="373"/>
      <c r="W59" s="373"/>
      <c r="X59" s="373"/>
      <c r="Y59" s="373"/>
      <c r="Z59" s="373"/>
      <c r="AA59" s="373"/>
      <c r="AB59" s="376"/>
      <c r="AC59" s="376"/>
      <c r="AD59" s="376"/>
      <c r="AE59" s="376"/>
      <c r="AF59" s="376"/>
      <c r="AG59" s="376"/>
      <c r="AH59" s="376"/>
      <c r="AI59" s="376"/>
      <c r="AJ59" s="376"/>
      <c r="AK59" s="376"/>
      <c r="AL59" s="376"/>
      <c r="AM59" s="376"/>
      <c r="AN59" s="376"/>
      <c r="AO59" s="376"/>
      <c r="AP59" s="376"/>
      <c r="AQ59" s="376"/>
      <c r="AR59" s="376"/>
      <c r="AS59" s="376"/>
      <c r="AT59" s="376"/>
      <c r="AU59" s="376"/>
      <c r="AV59" s="377"/>
    </row>
    <row r="60" spans="1:48" ht="8.1" customHeight="1" thickBot="1">
      <c r="A60" s="374"/>
      <c r="B60" s="373"/>
      <c r="C60" s="373"/>
      <c r="D60" s="373"/>
      <c r="E60" s="373"/>
      <c r="F60" s="373"/>
      <c r="G60" s="373"/>
      <c r="H60" s="373"/>
      <c r="I60" s="373"/>
      <c r="J60" s="373"/>
      <c r="K60" s="373"/>
      <c r="L60" s="373"/>
      <c r="M60" s="373"/>
      <c r="N60" s="373"/>
      <c r="O60" s="373"/>
      <c r="P60" s="373"/>
      <c r="Q60" s="373"/>
      <c r="R60" s="373"/>
      <c r="S60" s="373"/>
      <c r="T60" s="373"/>
      <c r="U60" s="534" t="s">
        <v>612</v>
      </c>
      <c r="V60" s="534"/>
      <c r="W60" s="534"/>
      <c r="X60" s="534"/>
      <c r="Y60" s="534"/>
      <c r="Z60" s="534"/>
      <c r="AA60" s="534"/>
      <c r="AB60" s="518" t="str">
        <f>IF(交付申請書!M15="","",交付申請書!M15)</f>
        <v/>
      </c>
      <c r="AC60" s="518"/>
      <c r="AD60" s="518"/>
      <c r="AE60" s="518"/>
      <c r="AF60" s="518"/>
      <c r="AG60" s="518"/>
      <c r="AH60" s="518"/>
      <c r="AI60" s="518"/>
      <c r="AJ60" s="518"/>
      <c r="AK60" s="518"/>
      <c r="AL60" s="518"/>
      <c r="AM60" s="518"/>
      <c r="AN60" s="518"/>
      <c r="AO60" s="518"/>
      <c r="AP60" s="518"/>
      <c r="AQ60" s="518"/>
      <c r="AR60" s="518"/>
      <c r="AS60" s="518"/>
      <c r="AT60" s="518"/>
      <c r="AU60" s="518"/>
      <c r="AV60" s="519"/>
    </row>
    <row r="61" spans="1:48" ht="8.1" customHeight="1">
      <c r="A61" s="544" t="s">
        <v>65</v>
      </c>
      <c r="B61" s="545"/>
      <c r="C61" s="546" t="s">
        <v>613</v>
      </c>
      <c r="D61" s="546"/>
      <c r="E61" s="546"/>
      <c r="F61" s="546"/>
      <c r="G61" s="546"/>
      <c r="H61" s="546"/>
      <c r="I61" s="546"/>
      <c r="J61" s="546"/>
      <c r="K61" s="546"/>
      <c r="L61" s="546"/>
      <c r="M61" s="546"/>
      <c r="N61" s="546"/>
      <c r="O61" s="546"/>
      <c r="P61" s="546"/>
      <c r="Q61" s="546"/>
      <c r="R61" s="546"/>
      <c r="S61" s="546"/>
      <c r="T61" s="547"/>
      <c r="U61" s="534"/>
      <c r="V61" s="534"/>
      <c r="W61" s="534"/>
      <c r="X61" s="534"/>
      <c r="Y61" s="534"/>
      <c r="Z61" s="534"/>
      <c r="AA61" s="534"/>
      <c r="AB61" s="518"/>
      <c r="AC61" s="518"/>
      <c r="AD61" s="518"/>
      <c r="AE61" s="518"/>
      <c r="AF61" s="518"/>
      <c r="AG61" s="518"/>
      <c r="AH61" s="518"/>
      <c r="AI61" s="518"/>
      <c r="AJ61" s="518"/>
      <c r="AK61" s="518"/>
      <c r="AL61" s="518"/>
      <c r="AM61" s="518"/>
      <c r="AN61" s="518"/>
      <c r="AO61" s="518"/>
      <c r="AP61" s="518"/>
      <c r="AQ61" s="518"/>
      <c r="AR61" s="518"/>
      <c r="AS61" s="518"/>
      <c r="AT61" s="518"/>
      <c r="AU61" s="518"/>
      <c r="AV61" s="519"/>
    </row>
    <row r="62" spans="1:48" ht="8.1" customHeight="1">
      <c r="A62" s="479"/>
      <c r="B62" s="480"/>
      <c r="C62" s="548"/>
      <c r="D62" s="548"/>
      <c r="E62" s="548"/>
      <c r="F62" s="548"/>
      <c r="G62" s="548"/>
      <c r="H62" s="548"/>
      <c r="I62" s="548"/>
      <c r="J62" s="548"/>
      <c r="K62" s="548"/>
      <c r="L62" s="548"/>
      <c r="M62" s="548"/>
      <c r="N62" s="548"/>
      <c r="O62" s="548"/>
      <c r="P62" s="548"/>
      <c r="Q62" s="548"/>
      <c r="R62" s="548"/>
      <c r="S62" s="548"/>
      <c r="T62" s="549"/>
      <c r="U62" s="534"/>
      <c r="V62" s="534"/>
      <c r="W62" s="534"/>
      <c r="X62" s="534"/>
      <c r="Y62" s="534"/>
      <c r="Z62" s="534"/>
      <c r="AA62" s="534"/>
      <c r="AB62" s="520"/>
      <c r="AC62" s="520"/>
      <c r="AD62" s="520"/>
      <c r="AE62" s="520"/>
      <c r="AF62" s="520"/>
      <c r="AG62" s="520"/>
      <c r="AH62" s="520"/>
      <c r="AI62" s="520"/>
      <c r="AJ62" s="520"/>
      <c r="AK62" s="520"/>
      <c r="AL62" s="520"/>
      <c r="AM62" s="520"/>
      <c r="AN62" s="520"/>
      <c r="AO62" s="520"/>
      <c r="AP62" s="520"/>
      <c r="AQ62" s="520"/>
      <c r="AR62" s="520"/>
      <c r="AS62" s="520"/>
      <c r="AT62" s="520"/>
      <c r="AU62" s="520"/>
      <c r="AV62" s="521"/>
    </row>
    <row r="63" spans="1:48" ht="8.1" customHeight="1">
      <c r="A63" s="479"/>
      <c r="B63" s="480"/>
      <c r="C63" s="548"/>
      <c r="D63" s="548"/>
      <c r="E63" s="548"/>
      <c r="F63" s="548"/>
      <c r="G63" s="548"/>
      <c r="H63" s="548"/>
      <c r="I63" s="548"/>
      <c r="J63" s="548"/>
      <c r="K63" s="548"/>
      <c r="L63" s="548"/>
      <c r="M63" s="548"/>
      <c r="N63" s="548"/>
      <c r="O63" s="548"/>
      <c r="P63" s="548"/>
      <c r="Q63" s="548"/>
      <c r="R63" s="548"/>
      <c r="S63" s="548"/>
      <c r="T63" s="549"/>
      <c r="U63" s="373"/>
      <c r="V63" s="373"/>
      <c r="W63" s="373"/>
      <c r="X63" s="373"/>
      <c r="Y63" s="373"/>
      <c r="Z63" s="373"/>
      <c r="AA63" s="373"/>
      <c r="AB63" s="376"/>
      <c r="AC63" s="376"/>
      <c r="AD63" s="376"/>
      <c r="AE63" s="376"/>
      <c r="AF63" s="376"/>
      <c r="AG63" s="376"/>
      <c r="AH63" s="376"/>
      <c r="AI63" s="376"/>
      <c r="AJ63" s="376"/>
      <c r="AK63" s="376"/>
      <c r="AL63" s="376"/>
      <c r="AM63" s="376"/>
      <c r="AN63" s="376"/>
      <c r="AO63" s="376"/>
      <c r="AP63" s="376"/>
      <c r="AQ63" s="376"/>
      <c r="AR63" s="376"/>
      <c r="AS63" s="376"/>
      <c r="AT63" s="376"/>
      <c r="AU63" s="376"/>
      <c r="AV63" s="377"/>
    </row>
    <row r="64" spans="1:48" ht="8.1" customHeight="1">
      <c r="A64" s="378"/>
      <c r="B64" s="376"/>
      <c r="C64" s="376"/>
      <c r="D64" s="376"/>
      <c r="E64" s="376"/>
      <c r="F64" s="376"/>
      <c r="G64" s="376"/>
      <c r="H64" s="376"/>
      <c r="I64" s="376"/>
      <c r="J64" s="376"/>
      <c r="K64" s="376"/>
      <c r="L64" s="376"/>
      <c r="M64" s="376"/>
      <c r="N64" s="376"/>
      <c r="O64" s="376"/>
      <c r="P64" s="376"/>
      <c r="Q64" s="376"/>
      <c r="R64" s="376"/>
      <c r="S64" s="376"/>
      <c r="T64" s="377"/>
      <c r="U64" s="517" t="s">
        <v>614</v>
      </c>
      <c r="V64" s="517"/>
      <c r="W64" s="517"/>
      <c r="X64" s="517"/>
      <c r="Y64" s="517"/>
      <c r="Z64" s="517"/>
      <c r="AA64" s="517"/>
      <c r="AB64" s="518" t="str">
        <f>IF(交付申請書!M16="","",交付申請書!M16)</f>
        <v/>
      </c>
      <c r="AC64" s="518"/>
      <c r="AD64" s="518"/>
      <c r="AE64" s="518"/>
      <c r="AF64" s="518"/>
      <c r="AG64" s="518"/>
      <c r="AH64" s="518"/>
      <c r="AI64" s="518"/>
      <c r="AJ64" s="518"/>
      <c r="AK64" s="518"/>
      <c r="AL64" s="518"/>
      <c r="AM64" s="518"/>
      <c r="AN64" s="518"/>
      <c r="AO64" s="518"/>
      <c r="AP64" s="518"/>
      <c r="AQ64" s="518"/>
      <c r="AR64" s="518"/>
      <c r="AS64" s="518"/>
      <c r="AT64" s="518"/>
      <c r="AU64" s="518"/>
      <c r="AV64" s="519"/>
    </row>
    <row r="65" spans="1:55" ht="8.1" customHeight="1">
      <c r="A65" s="378"/>
      <c r="B65" s="376"/>
      <c r="C65" s="376"/>
      <c r="D65" s="376"/>
      <c r="E65" s="376"/>
      <c r="F65" s="376"/>
      <c r="G65" s="376"/>
      <c r="H65" s="376"/>
      <c r="I65" s="376"/>
      <c r="J65" s="376"/>
      <c r="K65" s="376"/>
      <c r="L65" s="376"/>
      <c r="M65" s="376"/>
      <c r="N65" s="376"/>
      <c r="O65" s="376"/>
      <c r="P65" s="376"/>
      <c r="Q65" s="376"/>
      <c r="R65" s="376"/>
      <c r="S65" s="376"/>
      <c r="T65" s="377"/>
      <c r="U65" s="517"/>
      <c r="V65" s="517"/>
      <c r="W65" s="517"/>
      <c r="X65" s="517"/>
      <c r="Y65" s="517"/>
      <c r="Z65" s="517"/>
      <c r="AA65" s="517"/>
      <c r="AB65" s="518"/>
      <c r="AC65" s="518"/>
      <c r="AD65" s="518"/>
      <c r="AE65" s="518"/>
      <c r="AF65" s="518"/>
      <c r="AG65" s="518"/>
      <c r="AH65" s="518"/>
      <c r="AI65" s="518"/>
      <c r="AJ65" s="518"/>
      <c r="AK65" s="518"/>
      <c r="AL65" s="518"/>
      <c r="AM65" s="518"/>
      <c r="AN65" s="518"/>
      <c r="AO65" s="518"/>
      <c r="AP65" s="518"/>
      <c r="AQ65" s="518"/>
      <c r="AR65" s="518"/>
      <c r="AS65" s="518"/>
      <c r="AT65" s="518"/>
      <c r="AU65" s="518"/>
      <c r="AV65" s="519"/>
    </row>
    <row r="66" spans="1:55" ht="8.1" customHeight="1" thickBot="1">
      <c r="A66" s="378"/>
      <c r="B66" s="376"/>
      <c r="C66" s="376"/>
      <c r="D66" s="376"/>
      <c r="E66" s="376"/>
      <c r="F66" s="376"/>
      <c r="G66" s="376"/>
      <c r="H66" s="376"/>
      <c r="I66" s="376"/>
      <c r="J66" s="376"/>
      <c r="K66" s="376"/>
      <c r="L66" s="376"/>
      <c r="M66" s="376"/>
      <c r="N66" s="376"/>
      <c r="O66" s="376"/>
      <c r="P66" s="376"/>
      <c r="Q66" s="376"/>
      <c r="R66" s="376"/>
      <c r="S66" s="376"/>
      <c r="T66" s="377"/>
      <c r="U66" s="517"/>
      <c r="V66" s="517"/>
      <c r="W66" s="517"/>
      <c r="X66" s="517"/>
      <c r="Y66" s="517"/>
      <c r="Z66" s="517"/>
      <c r="AA66" s="517"/>
      <c r="AB66" s="520"/>
      <c r="AC66" s="520"/>
      <c r="AD66" s="520"/>
      <c r="AE66" s="520"/>
      <c r="AF66" s="520"/>
      <c r="AG66" s="520"/>
      <c r="AH66" s="520"/>
      <c r="AI66" s="520"/>
      <c r="AJ66" s="520"/>
      <c r="AK66" s="520"/>
      <c r="AL66" s="520"/>
      <c r="AM66" s="520"/>
      <c r="AN66" s="520"/>
      <c r="AO66" s="520"/>
      <c r="AP66" s="520"/>
      <c r="AQ66" s="520"/>
      <c r="AR66" s="520"/>
      <c r="AS66" s="520"/>
      <c r="AT66" s="520"/>
      <c r="AU66" s="520"/>
      <c r="AV66" s="521"/>
    </row>
    <row r="67" spans="1:55" ht="8.1" customHeight="1">
      <c r="A67" s="522" t="s">
        <v>615</v>
      </c>
      <c r="B67" s="523"/>
      <c r="C67" s="523"/>
      <c r="D67" s="523"/>
      <c r="E67" s="523"/>
      <c r="F67" s="523"/>
      <c r="G67" s="523"/>
      <c r="H67" s="523"/>
      <c r="I67" s="523"/>
      <c r="J67" s="523"/>
      <c r="K67" s="523"/>
      <c r="L67" s="523"/>
      <c r="M67" s="528"/>
      <c r="N67" s="528"/>
      <c r="O67" s="528"/>
      <c r="P67" s="528"/>
      <c r="Q67" s="528"/>
      <c r="R67" s="528"/>
      <c r="S67" s="528"/>
      <c r="T67" s="531"/>
      <c r="U67" s="373"/>
      <c r="V67" s="373"/>
      <c r="W67" s="373"/>
      <c r="X67" s="373"/>
      <c r="Y67" s="373"/>
      <c r="Z67" s="373"/>
      <c r="AA67" s="373"/>
      <c r="AB67" s="376"/>
      <c r="AC67" s="376"/>
      <c r="AD67" s="376"/>
      <c r="AE67" s="376"/>
      <c r="AF67" s="376"/>
      <c r="AG67" s="376"/>
      <c r="AH67" s="376"/>
      <c r="AI67" s="376"/>
      <c r="AJ67" s="376"/>
      <c r="AK67" s="376"/>
      <c r="AL67" s="376"/>
      <c r="AM67" s="376"/>
      <c r="AN67" s="376"/>
      <c r="AO67" s="376"/>
      <c r="AP67" s="376"/>
      <c r="AQ67" s="376"/>
      <c r="AR67" s="376"/>
      <c r="AS67" s="376"/>
      <c r="AT67" s="376"/>
      <c r="AU67" s="376"/>
      <c r="AV67" s="377"/>
    </row>
    <row r="68" spans="1:55" ht="8.1" customHeight="1">
      <c r="A68" s="524"/>
      <c r="B68" s="525"/>
      <c r="C68" s="525"/>
      <c r="D68" s="525"/>
      <c r="E68" s="525"/>
      <c r="F68" s="525"/>
      <c r="G68" s="525"/>
      <c r="H68" s="525"/>
      <c r="I68" s="525"/>
      <c r="J68" s="525"/>
      <c r="K68" s="525"/>
      <c r="L68" s="525"/>
      <c r="M68" s="529"/>
      <c r="N68" s="529"/>
      <c r="O68" s="529"/>
      <c r="P68" s="529"/>
      <c r="Q68" s="529"/>
      <c r="R68" s="529"/>
      <c r="S68" s="529"/>
      <c r="T68" s="532"/>
      <c r="U68" s="534" t="s">
        <v>616</v>
      </c>
      <c r="V68" s="534"/>
      <c r="W68" s="534"/>
      <c r="X68" s="534"/>
      <c r="Y68" s="534"/>
      <c r="Z68" s="534"/>
      <c r="AA68" s="534"/>
      <c r="AB68" s="536"/>
      <c r="AC68" s="536"/>
      <c r="AD68" s="536"/>
      <c r="AE68" s="536"/>
      <c r="AF68" s="536"/>
      <c r="AG68" s="536"/>
      <c r="AH68" s="538" t="s">
        <v>921</v>
      </c>
      <c r="AI68" s="536"/>
      <c r="AJ68" s="536"/>
      <c r="AK68" s="536"/>
      <c r="AL68" s="536"/>
      <c r="AM68" s="536"/>
      <c r="AN68" s="538" t="s">
        <v>922</v>
      </c>
      <c r="AO68" s="536"/>
      <c r="AP68" s="536"/>
      <c r="AQ68" s="536"/>
      <c r="AR68" s="536"/>
      <c r="AS68" s="536"/>
      <c r="AT68" s="536"/>
      <c r="AU68" s="536"/>
      <c r="AV68" s="540"/>
    </row>
    <row r="69" spans="1:55" ht="8.1" customHeight="1">
      <c r="A69" s="524"/>
      <c r="B69" s="525"/>
      <c r="C69" s="525"/>
      <c r="D69" s="525"/>
      <c r="E69" s="525"/>
      <c r="F69" s="525"/>
      <c r="G69" s="525"/>
      <c r="H69" s="525"/>
      <c r="I69" s="525"/>
      <c r="J69" s="525"/>
      <c r="K69" s="525"/>
      <c r="L69" s="525"/>
      <c r="M69" s="529"/>
      <c r="N69" s="529"/>
      <c r="O69" s="529"/>
      <c r="P69" s="529"/>
      <c r="Q69" s="529"/>
      <c r="R69" s="529"/>
      <c r="S69" s="529"/>
      <c r="T69" s="532"/>
      <c r="U69" s="534"/>
      <c r="V69" s="534"/>
      <c r="W69" s="534"/>
      <c r="X69" s="534"/>
      <c r="Y69" s="534"/>
      <c r="Z69" s="534"/>
      <c r="AA69" s="534"/>
      <c r="AB69" s="536"/>
      <c r="AC69" s="536"/>
      <c r="AD69" s="536"/>
      <c r="AE69" s="536"/>
      <c r="AF69" s="536"/>
      <c r="AG69" s="536"/>
      <c r="AH69" s="538"/>
      <c r="AI69" s="536"/>
      <c r="AJ69" s="536"/>
      <c r="AK69" s="536"/>
      <c r="AL69" s="536"/>
      <c r="AM69" s="536"/>
      <c r="AN69" s="538"/>
      <c r="AO69" s="536"/>
      <c r="AP69" s="536"/>
      <c r="AQ69" s="536"/>
      <c r="AR69" s="536"/>
      <c r="AS69" s="536"/>
      <c r="AT69" s="536"/>
      <c r="AU69" s="536"/>
      <c r="AV69" s="540"/>
    </row>
    <row r="70" spans="1:55" ht="8.1" customHeight="1" thickBot="1">
      <c r="A70" s="526"/>
      <c r="B70" s="527"/>
      <c r="C70" s="527"/>
      <c r="D70" s="527"/>
      <c r="E70" s="527"/>
      <c r="F70" s="527"/>
      <c r="G70" s="527"/>
      <c r="H70" s="527"/>
      <c r="I70" s="527"/>
      <c r="J70" s="527"/>
      <c r="K70" s="527"/>
      <c r="L70" s="527"/>
      <c r="M70" s="530"/>
      <c r="N70" s="530"/>
      <c r="O70" s="530"/>
      <c r="P70" s="530"/>
      <c r="Q70" s="530"/>
      <c r="R70" s="530"/>
      <c r="S70" s="530"/>
      <c r="T70" s="533"/>
      <c r="U70" s="535"/>
      <c r="V70" s="535"/>
      <c r="W70" s="535"/>
      <c r="X70" s="535"/>
      <c r="Y70" s="535"/>
      <c r="Z70" s="535"/>
      <c r="AA70" s="535"/>
      <c r="AB70" s="537"/>
      <c r="AC70" s="537"/>
      <c r="AD70" s="537"/>
      <c r="AE70" s="537"/>
      <c r="AF70" s="537"/>
      <c r="AG70" s="537"/>
      <c r="AH70" s="539"/>
      <c r="AI70" s="537"/>
      <c r="AJ70" s="537"/>
      <c r="AK70" s="537"/>
      <c r="AL70" s="537"/>
      <c r="AM70" s="537"/>
      <c r="AN70" s="539"/>
      <c r="AO70" s="537"/>
      <c r="AP70" s="537"/>
      <c r="AQ70" s="537"/>
      <c r="AR70" s="537"/>
      <c r="AS70" s="537"/>
      <c r="AT70" s="537"/>
      <c r="AU70" s="537"/>
      <c r="AV70" s="541"/>
    </row>
    <row r="71" spans="1:55" ht="8.1" customHeight="1">
      <c r="A71" s="379"/>
      <c r="B71" s="380"/>
      <c r="C71" s="380"/>
      <c r="D71" s="380"/>
      <c r="E71" s="380"/>
      <c r="F71" s="380"/>
      <c r="G71" s="380"/>
      <c r="H71" s="380"/>
      <c r="I71" s="380"/>
      <c r="J71" s="380"/>
      <c r="K71" s="380"/>
      <c r="L71" s="380"/>
      <c r="M71" s="380"/>
      <c r="N71" s="381"/>
      <c r="O71" s="381"/>
      <c r="P71" s="381"/>
      <c r="Q71" s="381"/>
      <c r="R71" s="494" t="s">
        <v>617</v>
      </c>
      <c r="S71" s="495"/>
      <c r="T71" s="496" t="s">
        <v>618</v>
      </c>
      <c r="U71" s="497"/>
      <c r="V71" s="497"/>
      <c r="W71" s="497"/>
      <c r="X71" s="497"/>
      <c r="Y71" s="497"/>
      <c r="Z71" s="497"/>
      <c r="AA71" s="497"/>
      <c r="AB71" s="497"/>
      <c r="AC71" s="497"/>
      <c r="AD71" s="497"/>
      <c r="AE71" s="497"/>
      <c r="AF71" s="497"/>
      <c r="AG71" s="497"/>
      <c r="AH71" s="497"/>
      <c r="AI71" s="497"/>
      <c r="AJ71" s="497"/>
      <c r="AK71" s="497"/>
      <c r="AL71" s="497"/>
      <c r="AM71" s="497"/>
      <c r="AN71" s="497"/>
      <c r="AO71" s="497"/>
      <c r="AP71" s="497"/>
      <c r="AQ71" s="497"/>
      <c r="AR71" s="497"/>
      <c r="AS71" s="497"/>
      <c r="AT71" s="497"/>
      <c r="AU71" s="497"/>
      <c r="AV71" s="498"/>
    </row>
    <row r="72" spans="1:55" ht="8.1" customHeight="1">
      <c r="A72" s="374"/>
      <c r="B72" s="373"/>
      <c r="C72" s="373"/>
      <c r="D72" s="373"/>
      <c r="E72" s="373"/>
      <c r="F72" s="373"/>
      <c r="G72" s="373"/>
      <c r="H72" s="373"/>
      <c r="I72" s="373"/>
      <c r="J72" s="373"/>
      <c r="K72" s="373"/>
      <c r="L72" s="373"/>
      <c r="M72" s="502" t="s">
        <v>619</v>
      </c>
      <c r="N72" s="502"/>
      <c r="O72" s="502"/>
      <c r="P72" s="502"/>
      <c r="Q72" s="502"/>
      <c r="R72" s="471"/>
      <c r="S72" s="472"/>
      <c r="T72" s="499"/>
      <c r="U72" s="500"/>
      <c r="V72" s="500"/>
      <c r="W72" s="500"/>
      <c r="X72" s="500"/>
      <c r="Y72" s="500"/>
      <c r="Z72" s="500"/>
      <c r="AA72" s="500"/>
      <c r="AB72" s="500"/>
      <c r="AC72" s="500"/>
      <c r="AD72" s="500"/>
      <c r="AE72" s="500"/>
      <c r="AF72" s="500"/>
      <c r="AG72" s="500"/>
      <c r="AH72" s="500"/>
      <c r="AI72" s="500"/>
      <c r="AJ72" s="500"/>
      <c r="AK72" s="500"/>
      <c r="AL72" s="500"/>
      <c r="AM72" s="500"/>
      <c r="AN72" s="500"/>
      <c r="AO72" s="500"/>
      <c r="AP72" s="500"/>
      <c r="AQ72" s="500"/>
      <c r="AR72" s="500"/>
      <c r="AS72" s="500"/>
      <c r="AT72" s="500"/>
      <c r="AU72" s="500"/>
      <c r="AV72" s="501"/>
    </row>
    <row r="73" spans="1:55" ht="8.1" customHeight="1">
      <c r="A73" s="479" t="s">
        <v>65</v>
      </c>
      <c r="B73" s="480"/>
      <c r="C73" s="516" t="s">
        <v>923</v>
      </c>
      <c r="D73" s="516"/>
      <c r="E73" s="516"/>
      <c r="F73" s="516"/>
      <c r="G73" s="516"/>
      <c r="H73" s="516"/>
      <c r="I73" s="516"/>
      <c r="J73" s="516"/>
      <c r="K73" s="516"/>
      <c r="L73" s="516"/>
      <c r="M73" s="502"/>
      <c r="N73" s="502"/>
      <c r="O73" s="502"/>
      <c r="P73" s="502"/>
      <c r="Q73" s="502"/>
      <c r="R73" s="471"/>
      <c r="S73" s="472"/>
      <c r="T73" s="499"/>
      <c r="U73" s="500"/>
      <c r="V73" s="500"/>
      <c r="W73" s="500"/>
      <c r="X73" s="500"/>
      <c r="Y73" s="500"/>
      <c r="Z73" s="500"/>
      <c r="AA73" s="500"/>
      <c r="AB73" s="500"/>
      <c r="AC73" s="500"/>
      <c r="AD73" s="500"/>
      <c r="AE73" s="500"/>
      <c r="AF73" s="500"/>
      <c r="AG73" s="500"/>
      <c r="AH73" s="500"/>
      <c r="AI73" s="500"/>
      <c r="AJ73" s="500"/>
      <c r="AK73" s="500"/>
      <c r="AL73" s="500"/>
      <c r="AM73" s="500"/>
      <c r="AN73" s="500"/>
      <c r="AO73" s="500"/>
      <c r="AP73" s="500"/>
      <c r="AQ73" s="500"/>
      <c r="AR73" s="500"/>
      <c r="AS73" s="500"/>
      <c r="AT73" s="500"/>
      <c r="AU73" s="500"/>
      <c r="AV73" s="501"/>
    </row>
    <row r="74" spans="1:55" ht="8.1" customHeight="1">
      <c r="A74" s="479"/>
      <c r="B74" s="480"/>
      <c r="C74" s="516"/>
      <c r="D74" s="516"/>
      <c r="E74" s="516"/>
      <c r="F74" s="516"/>
      <c r="G74" s="516"/>
      <c r="H74" s="516"/>
      <c r="I74" s="516"/>
      <c r="J74" s="516"/>
      <c r="K74" s="516"/>
      <c r="L74" s="516"/>
      <c r="M74" s="502"/>
      <c r="N74" s="502"/>
      <c r="O74" s="502"/>
      <c r="P74" s="502"/>
      <c r="Q74" s="502"/>
      <c r="R74" s="471"/>
      <c r="S74" s="472"/>
      <c r="T74" s="499"/>
      <c r="U74" s="500"/>
      <c r="V74" s="500"/>
      <c r="W74" s="500"/>
      <c r="X74" s="500"/>
      <c r="Y74" s="500"/>
      <c r="Z74" s="500"/>
      <c r="AA74" s="500"/>
      <c r="AB74" s="500"/>
      <c r="AC74" s="500"/>
      <c r="AD74" s="500"/>
      <c r="AE74" s="500"/>
      <c r="AF74" s="500"/>
      <c r="AG74" s="500"/>
      <c r="AH74" s="500"/>
      <c r="AI74" s="500"/>
      <c r="AJ74" s="500"/>
      <c r="AK74" s="500"/>
      <c r="AL74" s="500"/>
      <c r="AM74" s="500"/>
      <c r="AN74" s="500"/>
      <c r="AO74" s="500"/>
      <c r="AP74" s="500"/>
      <c r="AQ74" s="500"/>
      <c r="AR74" s="500"/>
      <c r="AS74" s="500"/>
      <c r="AT74" s="500"/>
      <c r="AU74" s="500"/>
      <c r="AV74" s="501"/>
    </row>
    <row r="75" spans="1:55" ht="8.1" customHeight="1">
      <c r="A75" s="479"/>
      <c r="B75" s="480"/>
      <c r="C75" s="516"/>
      <c r="D75" s="516"/>
      <c r="E75" s="516"/>
      <c r="F75" s="516"/>
      <c r="G75" s="516"/>
      <c r="H75" s="516"/>
      <c r="I75" s="516"/>
      <c r="J75" s="516"/>
      <c r="K75" s="516"/>
      <c r="L75" s="516"/>
      <c r="M75" s="502"/>
      <c r="N75" s="502"/>
      <c r="O75" s="502"/>
      <c r="P75" s="502"/>
      <c r="Q75" s="502"/>
      <c r="R75" s="471"/>
      <c r="S75" s="472"/>
      <c r="T75" s="503">
        <v>1</v>
      </c>
      <c r="U75" s="504"/>
      <c r="V75" s="505" t="s">
        <v>620</v>
      </c>
      <c r="W75" s="505"/>
      <c r="X75" s="506"/>
      <c r="Y75" s="507" t="s">
        <v>621</v>
      </c>
      <c r="Z75" s="508"/>
      <c r="AA75" s="509"/>
      <c r="AB75" s="477"/>
      <c r="AC75" s="477"/>
      <c r="AD75" s="477"/>
      <c r="AE75" s="477"/>
      <c r="AF75" s="477"/>
      <c r="AG75" s="477"/>
      <c r="AH75" s="477"/>
      <c r="AI75" s="477"/>
      <c r="AJ75" s="477"/>
      <c r="AK75" s="477"/>
      <c r="AL75" s="477"/>
      <c r="AM75" s="477"/>
      <c r="AN75" s="477"/>
      <c r="AO75" s="477"/>
      <c r="AP75" s="477"/>
      <c r="AQ75" s="477"/>
      <c r="AR75" s="477"/>
      <c r="AS75" s="477"/>
      <c r="AT75" s="477"/>
      <c r="AU75" s="477"/>
      <c r="AV75" s="478"/>
    </row>
    <row r="76" spans="1:55" ht="8.1" customHeight="1">
      <c r="A76" s="374"/>
      <c r="B76" s="373"/>
      <c r="C76" s="382"/>
      <c r="D76" s="382"/>
      <c r="E76" s="382"/>
      <c r="F76" s="382"/>
      <c r="G76" s="382"/>
      <c r="H76" s="382"/>
      <c r="I76" s="382"/>
      <c r="J76" s="382"/>
      <c r="K76" s="382"/>
      <c r="L76" s="373"/>
      <c r="M76" s="502"/>
      <c r="N76" s="502"/>
      <c r="O76" s="502"/>
      <c r="P76" s="502"/>
      <c r="Q76" s="502"/>
      <c r="R76" s="471"/>
      <c r="S76" s="472"/>
      <c r="T76" s="482"/>
      <c r="U76" s="483"/>
      <c r="V76" s="486"/>
      <c r="W76" s="486"/>
      <c r="X76" s="487"/>
      <c r="Y76" s="510"/>
      <c r="Z76" s="511"/>
      <c r="AA76" s="512"/>
      <c r="AB76" s="477"/>
      <c r="AC76" s="477"/>
      <c r="AD76" s="477"/>
      <c r="AE76" s="477"/>
      <c r="AF76" s="477"/>
      <c r="AG76" s="477"/>
      <c r="AH76" s="477"/>
      <c r="AI76" s="477"/>
      <c r="AJ76" s="477"/>
      <c r="AK76" s="477"/>
      <c r="AL76" s="477"/>
      <c r="AM76" s="477"/>
      <c r="AN76" s="477"/>
      <c r="AO76" s="477"/>
      <c r="AP76" s="477"/>
      <c r="AQ76" s="477"/>
      <c r="AR76" s="477"/>
      <c r="AS76" s="477"/>
      <c r="AT76" s="477"/>
      <c r="AU76" s="477"/>
      <c r="AV76" s="478"/>
    </row>
    <row r="77" spans="1:55" ht="8.1" customHeight="1">
      <c r="A77" s="479" t="s">
        <v>65</v>
      </c>
      <c r="B77" s="480"/>
      <c r="C77" s="481" t="s">
        <v>622</v>
      </c>
      <c r="D77" s="481"/>
      <c r="E77" s="481"/>
      <c r="F77" s="481"/>
      <c r="G77" s="481"/>
      <c r="H77" s="481"/>
      <c r="I77" s="481"/>
      <c r="J77" s="481"/>
      <c r="K77" s="481"/>
      <c r="L77" s="382"/>
      <c r="M77" s="502"/>
      <c r="N77" s="502"/>
      <c r="O77" s="502"/>
      <c r="P77" s="502"/>
      <c r="Q77" s="502"/>
      <c r="R77" s="471"/>
      <c r="S77" s="472"/>
      <c r="T77" s="482"/>
      <c r="U77" s="483"/>
      <c r="V77" s="486"/>
      <c r="W77" s="486"/>
      <c r="X77" s="487"/>
      <c r="Y77" s="510"/>
      <c r="Z77" s="511"/>
      <c r="AA77" s="512"/>
      <c r="AB77" s="477"/>
      <c r="AC77" s="477"/>
      <c r="AD77" s="477"/>
      <c r="AE77" s="477"/>
      <c r="AF77" s="477"/>
      <c r="AG77" s="477"/>
      <c r="AH77" s="477"/>
      <c r="AI77" s="477"/>
      <c r="AJ77" s="477"/>
      <c r="AK77" s="477"/>
      <c r="AL77" s="477"/>
      <c r="AM77" s="477"/>
      <c r="AN77" s="477"/>
      <c r="AO77" s="477"/>
      <c r="AP77" s="477"/>
      <c r="AQ77" s="477"/>
      <c r="AR77" s="477"/>
      <c r="AS77" s="477"/>
      <c r="AT77" s="477"/>
      <c r="AU77" s="477"/>
      <c r="AV77" s="478"/>
    </row>
    <row r="78" spans="1:55" ht="8.1" customHeight="1">
      <c r="A78" s="479"/>
      <c r="B78" s="480"/>
      <c r="C78" s="481"/>
      <c r="D78" s="481"/>
      <c r="E78" s="481"/>
      <c r="F78" s="481"/>
      <c r="G78" s="481"/>
      <c r="H78" s="481"/>
      <c r="I78" s="481"/>
      <c r="J78" s="481"/>
      <c r="K78" s="481"/>
      <c r="L78" s="382"/>
      <c r="M78" s="502"/>
      <c r="N78" s="502"/>
      <c r="O78" s="502"/>
      <c r="P78" s="502"/>
      <c r="Q78" s="502"/>
      <c r="R78" s="471"/>
      <c r="S78" s="472"/>
      <c r="T78" s="406"/>
      <c r="U78" s="406"/>
      <c r="V78" s="393"/>
      <c r="W78" s="393"/>
      <c r="X78" s="398"/>
      <c r="Y78" s="510"/>
      <c r="Z78" s="511"/>
      <c r="AA78" s="512"/>
      <c r="AB78" s="477"/>
      <c r="AC78" s="477"/>
      <c r="AD78" s="477"/>
      <c r="AE78" s="477"/>
      <c r="AF78" s="477"/>
      <c r="AG78" s="477"/>
      <c r="AH78" s="477"/>
      <c r="AI78" s="477"/>
      <c r="AJ78" s="477"/>
      <c r="AK78" s="477"/>
      <c r="AL78" s="477"/>
      <c r="AM78" s="477"/>
      <c r="AN78" s="477"/>
      <c r="AO78" s="477"/>
      <c r="AP78" s="477"/>
      <c r="AQ78" s="477"/>
      <c r="AR78" s="477"/>
      <c r="AS78" s="477"/>
      <c r="AT78" s="477"/>
      <c r="AU78" s="477"/>
      <c r="AV78" s="478"/>
      <c r="BC78" s="383"/>
    </row>
    <row r="79" spans="1:55" ht="8.1" customHeight="1">
      <c r="A79" s="479"/>
      <c r="B79" s="480"/>
      <c r="C79" s="481"/>
      <c r="D79" s="481"/>
      <c r="E79" s="481"/>
      <c r="F79" s="481"/>
      <c r="G79" s="481"/>
      <c r="H79" s="481"/>
      <c r="I79" s="481"/>
      <c r="J79" s="481"/>
      <c r="K79" s="481"/>
      <c r="L79" s="382"/>
      <c r="M79" s="502"/>
      <c r="N79" s="502"/>
      <c r="O79" s="502"/>
      <c r="P79" s="502"/>
      <c r="Q79" s="502"/>
      <c r="R79" s="471"/>
      <c r="S79" s="472"/>
      <c r="T79" s="482">
        <v>2</v>
      </c>
      <c r="U79" s="483"/>
      <c r="V79" s="486" t="s">
        <v>623</v>
      </c>
      <c r="W79" s="486"/>
      <c r="X79" s="487"/>
      <c r="Y79" s="510"/>
      <c r="Z79" s="511"/>
      <c r="AA79" s="512"/>
      <c r="AB79" s="477"/>
      <c r="AC79" s="477"/>
      <c r="AD79" s="477"/>
      <c r="AE79" s="477"/>
      <c r="AF79" s="477"/>
      <c r="AG79" s="477"/>
      <c r="AH79" s="477"/>
      <c r="AI79" s="477"/>
      <c r="AJ79" s="477"/>
      <c r="AK79" s="477"/>
      <c r="AL79" s="477"/>
      <c r="AM79" s="477"/>
      <c r="AN79" s="477"/>
      <c r="AO79" s="477"/>
      <c r="AP79" s="477"/>
      <c r="AQ79" s="477"/>
      <c r="AR79" s="477"/>
      <c r="AS79" s="477"/>
      <c r="AT79" s="477"/>
      <c r="AU79" s="477"/>
      <c r="AV79" s="478"/>
      <c r="BC79" s="383"/>
    </row>
    <row r="80" spans="1:55" ht="8.1" customHeight="1">
      <c r="A80" s="374"/>
      <c r="B80" s="373"/>
      <c r="C80" s="373"/>
      <c r="D80" s="373"/>
      <c r="E80" s="373"/>
      <c r="F80" s="373"/>
      <c r="G80" s="373"/>
      <c r="H80" s="373"/>
      <c r="I80" s="373"/>
      <c r="J80" s="373"/>
      <c r="K80" s="373"/>
      <c r="L80" s="373"/>
      <c r="M80" s="502"/>
      <c r="N80" s="502"/>
      <c r="O80" s="502"/>
      <c r="P80" s="502"/>
      <c r="Q80" s="502"/>
      <c r="R80" s="471"/>
      <c r="S80" s="472"/>
      <c r="T80" s="482"/>
      <c r="U80" s="483"/>
      <c r="V80" s="486"/>
      <c r="W80" s="486"/>
      <c r="X80" s="487"/>
      <c r="Y80" s="510"/>
      <c r="Z80" s="511"/>
      <c r="AA80" s="512"/>
      <c r="AB80" s="477"/>
      <c r="AC80" s="477"/>
      <c r="AD80" s="477"/>
      <c r="AE80" s="477"/>
      <c r="AF80" s="477"/>
      <c r="AG80" s="477"/>
      <c r="AH80" s="477"/>
      <c r="AI80" s="477"/>
      <c r="AJ80" s="477"/>
      <c r="AK80" s="477"/>
      <c r="AL80" s="477"/>
      <c r="AM80" s="477"/>
      <c r="AN80" s="477"/>
      <c r="AO80" s="477"/>
      <c r="AP80" s="477"/>
      <c r="AQ80" s="477"/>
      <c r="AR80" s="477"/>
      <c r="AS80" s="477"/>
      <c r="AT80" s="477"/>
      <c r="AU80" s="477"/>
      <c r="AV80" s="478"/>
      <c r="BC80" s="383"/>
    </row>
    <row r="81" spans="1:48" ht="8.1" customHeight="1">
      <c r="A81" s="490" t="s">
        <v>624</v>
      </c>
      <c r="B81" s="491"/>
      <c r="C81" s="491"/>
      <c r="D81" s="491"/>
      <c r="E81" s="491"/>
      <c r="F81" s="491"/>
      <c r="G81" s="491"/>
      <c r="H81" s="491"/>
      <c r="I81" s="491"/>
      <c r="J81" s="491"/>
      <c r="K81" s="491"/>
      <c r="L81" s="491"/>
      <c r="M81" s="491"/>
      <c r="N81" s="491"/>
      <c r="O81" s="491"/>
      <c r="P81" s="491"/>
      <c r="Q81" s="491"/>
      <c r="R81" s="471"/>
      <c r="S81" s="472"/>
      <c r="T81" s="484"/>
      <c r="U81" s="485"/>
      <c r="V81" s="488"/>
      <c r="W81" s="488"/>
      <c r="X81" s="489"/>
      <c r="Y81" s="513"/>
      <c r="Z81" s="514"/>
      <c r="AA81" s="515"/>
      <c r="AB81" s="477"/>
      <c r="AC81" s="477"/>
      <c r="AD81" s="477"/>
      <c r="AE81" s="477"/>
      <c r="AF81" s="477"/>
      <c r="AG81" s="477"/>
      <c r="AH81" s="477"/>
      <c r="AI81" s="477"/>
      <c r="AJ81" s="477"/>
      <c r="AK81" s="477"/>
      <c r="AL81" s="477"/>
      <c r="AM81" s="477"/>
      <c r="AN81" s="477"/>
      <c r="AO81" s="477"/>
      <c r="AP81" s="477"/>
      <c r="AQ81" s="477"/>
      <c r="AR81" s="477"/>
      <c r="AS81" s="477"/>
      <c r="AT81" s="477"/>
      <c r="AU81" s="477"/>
      <c r="AV81" s="478"/>
    </row>
    <row r="82" spans="1:48" ht="8.1" customHeight="1" thickBot="1">
      <c r="A82" s="492"/>
      <c r="B82" s="493"/>
      <c r="C82" s="493"/>
      <c r="D82" s="493"/>
      <c r="E82" s="493"/>
      <c r="F82" s="493"/>
      <c r="G82" s="493"/>
      <c r="H82" s="493"/>
      <c r="I82" s="493"/>
      <c r="J82" s="493"/>
      <c r="K82" s="493"/>
      <c r="L82" s="493"/>
      <c r="M82" s="493"/>
      <c r="N82" s="493"/>
      <c r="O82" s="493"/>
      <c r="P82" s="493"/>
      <c r="Q82" s="493"/>
      <c r="R82" s="471" t="s">
        <v>625</v>
      </c>
      <c r="S82" s="472"/>
      <c r="T82" s="475" t="s">
        <v>626</v>
      </c>
      <c r="U82" s="476"/>
      <c r="V82" s="476"/>
      <c r="W82" s="476"/>
      <c r="X82" s="476"/>
      <c r="Y82" s="463"/>
      <c r="Z82" s="462"/>
      <c r="AA82" s="462"/>
      <c r="AB82" s="462"/>
      <c r="AC82" s="462"/>
      <c r="AD82" s="462"/>
      <c r="AE82" s="462"/>
      <c r="AF82" s="462"/>
      <c r="AG82" s="462"/>
      <c r="AH82" s="462"/>
      <c r="AI82" s="462"/>
      <c r="AJ82" s="462"/>
      <c r="AK82" s="462"/>
      <c r="AL82" s="462"/>
      <c r="AM82" s="462"/>
      <c r="AN82" s="462"/>
      <c r="AO82" s="462"/>
      <c r="AP82" s="462"/>
      <c r="AQ82" s="462"/>
      <c r="AR82" s="462"/>
      <c r="AS82" s="462"/>
      <c r="AT82" s="462"/>
      <c r="AU82" s="462"/>
      <c r="AV82" s="464"/>
    </row>
    <row r="83" spans="1:48" ht="8.1" customHeight="1">
      <c r="A83" s="373"/>
      <c r="B83" s="373"/>
      <c r="C83" s="373"/>
      <c r="D83" s="373"/>
      <c r="E83" s="373"/>
      <c r="F83" s="373"/>
      <c r="G83" s="373"/>
      <c r="H83" s="373"/>
      <c r="I83" s="373"/>
      <c r="J83" s="373"/>
      <c r="K83" s="373"/>
      <c r="L83" s="373"/>
      <c r="M83" s="373"/>
      <c r="N83" s="373"/>
      <c r="O83" s="373"/>
      <c r="P83" s="373"/>
      <c r="Q83" s="373"/>
      <c r="R83" s="471"/>
      <c r="S83" s="472"/>
      <c r="T83" s="475"/>
      <c r="U83" s="476"/>
      <c r="V83" s="476"/>
      <c r="W83" s="476"/>
      <c r="X83" s="476"/>
      <c r="Y83" s="463"/>
      <c r="Z83" s="462"/>
      <c r="AA83" s="462"/>
      <c r="AB83" s="462"/>
      <c r="AC83" s="462"/>
      <c r="AD83" s="462"/>
      <c r="AE83" s="462"/>
      <c r="AF83" s="462"/>
      <c r="AG83" s="462"/>
      <c r="AH83" s="462"/>
      <c r="AI83" s="462"/>
      <c r="AJ83" s="462"/>
      <c r="AK83" s="462"/>
      <c r="AL83" s="462"/>
      <c r="AM83" s="462"/>
      <c r="AN83" s="462"/>
      <c r="AO83" s="462"/>
      <c r="AP83" s="462"/>
      <c r="AQ83" s="462"/>
      <c r="AR83" s="462"/>
      <c r="AS83" s="462"/>
      <c r="AT83" s="462"/>
      <c r="AU83" s="462"/>
      <c r="AV83" s="464"/>
    </row>
    <row r="84" spans="1:48" ht="8.1" customHeight="1">
      <c r="A84" s="460" t="s">
        <v>627</v>
      </c>
      <c r="B84" s="373"/>
      <c r="C84" s="373"/>
      <c r="D84" s="373"/>
      <c r="E84" s="373"/>
      <c r="F84" s="373"/>
      <c r="G84" s="373"/>
      <c r="H84" s="373"/>
      <c r="I84" s="373"/>
      <c r="J84" s="373"/>
      <c r="K84" s="373"/>
      <c r="L84" s="373"/>
      <c r="M84" s="373"/>
      <c r="N84" s="373"/>
      <c r="O84" s="373"/>
      <c r="P84" s="373"/>
      <c r="Q84" s="373"/>
      <c r="R84" s="471"/>
      <c r="S84" s="472"/>
      <c r="T84" s="475"/>
      <c r="U84" s="476"/>
      <c r="V84" s="476"/>
      <c r="W84" s="476"/>
      <c r="X84" s="476"/>
      <c r="Y84" s="463"/>
      <c r="Z84" s="462"/>
      <c r="AA84" s="462"/>
      <c r="AB84" s="462"/>
      <c r="AC84" s="462"/>
      <c r="AD84" s="462"/>
      <c r="AE84" s="462"/>
      <c r="AF84" s="462"/>
      <c r="AG84" s="462"/>
      <c r="AH84" s="462"/>
      <c r="AI84" s="462"/>
      <c r="AJ84" s="462"/>
      <c r="AK84" s="462"/>
      <c r="AL84" s="462"/>
      <c r="AM84" s="462"/>
      <c r="AN84" s="462"/>
      <c r="AO84" s="462"/>
      <c r="AP84" s="462"/>
      <c r="AQ84" s="462"/>
      <c r="AR84" s="462"/>
      <c r="AS84" s="462"/>
      <c r="AT84" s="462"/>
      <c r="AU84" s="462"/>
      <c r="AV84" s="464"/>
    </row>
    <row r="85" spans="1:48" ht="8.1" customHeight="1">
      <c r="A85" s="460"/>
      <c r="B85" s="373"/>
      <c r="C85" s="373"/>
      <c r="D85" s="373"/>
      <c r="E85" s="373"/>
      <c r="F85" s="373"/>
      <c r="G85" s="373"/>
      <c r="H85" s="373"/>
      <c r="I85" s="373"/>
      <c r="J85" s="373"/>
      <c r="K85" s="373"/>
      <c r="L85" s="373"/>
      <c r="M85" s="373"/>
      <c r="N85" s="373"/>
      <c r="O85" s="373"/>
      <c r="P85" s="373"/>
      <c r="Q85" s="373"/>
      <c r="R85" s="471"/>
      <c r="S85" s="472"/>
      <c r="T85" s="475"/>
      <c r="U85" s="476"/>
      <c r="V85" s="476"/>
      <c r="W85" s="476"/>
      <c r="X85" s="476"/>
      <c r="Y85" s="463"/>
      <c r="Z85" s="462"/>
      <c r="AA85" s="462"/>
      <c r="AB85" s="462"/>
      <c r="AC85" s="462"/>
      <c r="AD85" s="462"/>
      <c r="AE85" s="462"/>
      <c r="AF85" s="462"/>
      <c r="AG85" s="462"/>
      <c r="AH85" s="462"/>
      <c r="AI85" s="462"/>
      <c r="AJ85" s="462"/>
      <c r="AK85" s="462"/>
      <c r="AL85" s="462"/>
      <c r="AM85" s="462"/>
      <c r="AN85" s="462"/>
      <c r="AO85" s="462"/>
      <c r="AP85" s="462"/>
      <c r="AQ85" s="462"/>
      <c r="AR85" s="462"/>
      <c r="AS85" s="462"/>
      <c r="AT85" s="462"/>
      <c r="AU85" s="462"/>
      <c r="AV85" s="464"/>
    </row>
    <row r="86" spans="1:48" ht="8.1" customHeight="1">
      <c r="A86" s="460">
        <v>1</v>
      </c>
      <c r="B86" s="461" t="s">
        <v>628</v>
      </c>
      <c r="C86" s="461"/>
      <c r="D86" s="461"/>
      <c r="E86" s="461"/>
      <c r="F86" s="461"/>
      <c r="G86" s="461"/>
      <c r="H86" s="461"/>
      <c r="I86" s="461"/>
      <c r="J86" s="461"/>
      <c r="K86" s="461"/>
      <c r="L86" s="461"/>
      <c r="M86" s="461"/>
      <c r="N86" s="461"/>
      <c r="O86" s="461"/>
      <c r="P86" s="461"/>
      <c r="Q86" s="461"/>
      <c r="R86" s="471"/>
      <c r="S86" s="472"/>
      <c r="T86" s="465"/>
      <c r="U86" s="466"/>
      <c r="V86" s="466"/>
      <c r="W86" s="466"/>
      <c r="X86" s="466"/>
      <c r="Y86" s="466"/>
      <c r="Z86" s="466"/>
      <c r="AA86" s="466"/>
      <c r="AB86" s="466"/>
      <c r="AC86" s="466"/>
      <c r="AD86" s="466"/>
      <c r="AE86" s="466"/>
      <c r="AF86" s="466"/>
      <c r="AG86" s="466"/>
      <c r="AH86" s="466"/>
      <c r="AI86" s="466"/>
      <c r="AJ86" s="466"/>
      <c r="AK86" s="466"/>
      <c r="AL86" s="466"/>
      <c r="AM86" s="466"/>
      <c r="AN86" s="466"/>
      <c r="AO86" s="466"/>
      <c r="AP86" s="466"/>
      <c r="AQ86" s="466"/>
      <c r="AR86" s="466"/>
      <c r="AS86" s="466"/>
      <c r="AT86" s="466"/>
      <c r="AU86" s="466"/>
      <c r="AV86" s="467"/>
    </row>
    <row r="87" spans="1:48" ht="8.1" customHeight="1">
      <c r="A87" s="460"/>
      <c r="B87" s="461"/>
      <c r="C87" s="461"/>
      <c r="D87" s="461"/>
      <c r="E87" s="461"/>
      <c r="F87" s="461"/>
      <c r="G87" s="461"/>
      <c r="H87" s="461"/>
      <c r="I87" s="461"/>
      <c r="J87" s="461"/>
      <c r="K87" s="461"/>
      <c r="L87" s="461"/>
      <c r="M87" s="461"/>
      <c r="N87" s="461"/>
      <c r="O87" s="461"/>
      <c r="P87" s="461"/>
      <c r="Q87" s="461"/>
      <c r="R87" s="471"/>
      <c r="S87" s="472"/>
      <c r="T87" s="465"/>
      <c r="U87" s="466"/>
      <c r="V87" s="466"/>
      <c r="W87" s="466"/>
      <c r="X87" s="466"/>
      <c r="Y87" s="466"/>
      <c r="Z87" s="466"/>
      <c r="AA87" s="466"/>
      <c r="AB87" s="466"/>
      <c r="AC87" s="466"/>
      <c r="AD87" s="466"/>
      <c r="AE87" s="466"/>
      <c r="AF87" s="466"/>
      <c r="AG87" s="466"/>
      <c r="AH87" s="466"/>
      <c r="AI87" s="466"/>
      <c r="AJ87" s="466"/>
      <c r="AK87" s="466"/>
      <c r="AL87" s="466"/>
      <c r="AM87" s="466"/>
      <c r="AN87" s="466"/>
      <c r="AO87" s="466"/>
      <c r="AP87" s="466"/>
      <c r="AQ87" s="466"/>
      <c r="AR87" s="466"/>
      <c r="AS87" s="466"/>
      <c r="AT87" s="466"/>
      <c r="AU87" s="466"/>
      <c r="AV87" s="467"/>
    </row>
    <row r="88" spans="1:48" ht="8.1" customHeight="1">
      <c r="A88" s="460">
        <v>2</v>
      </c>
      <c r="B88" s="461" t="s">
        <v>629</v>
      </c>
      <c r="C88" s="461"/>
      <c r="D88" s="461"/>
      <c r="E88" s="461"/>
      <c r="F88" s="461"/>
      <c r="G88" s="461"/>
      <c r="H88" s="461"/>
      <c r="I88" s="461"/>
      <c r="J88" s="461"/>
      <c r="K88" s="461"/>
      <c r="L88" s="461"/>
      <c r="M88" s="461"/>
      <c r="N88" s="461"/>
      <c r="O88" s="461"/>
      <c r="P88" s="461"/>
      <c r="Q88" s="461"/>
      <c r="R88" s="471"/>
      <c r="S88" s="472"/>
      <c r="T88" s="465"/>
      <c r="U88" s="466"/>
      <c r="V88" s="466"/>
      <c r="W88" s="466"/>
      <c r="X88" s="466"/>
      <c r="Y88" s="466"/>
      <c r="Z88" s="466"/>
      <c r="AA88" s="466"/>
      <c r="AB88" s="466"/>
      <c r="AC88" s="466"/>
      <c r="AD88" s="466"/>
      <c r="AE88" s="466"/>
      <c r="AF88" s="466"/>
      <c r="AG88" s="466"/>
      <c r="AH88" s="466"/>
      <c r="AI88" s="466"/>
      <c r="AJ88" s="466"/>
      <c r="AK88" s="466"/>
      <c r="AL88" s="466"/>
      <c r="AM88" s="466"/>
      <c r="AN88" s="466"/>
      <c r="AO88" s="466"/>
      <c r="AP88" s="466"/>
      <c r="AQ88" s="466"/>
      <c r="AR88" s="466"/>
      <c r="AS88" s="466"/>
      <c r="AT88" s="466"/>
      <c r="AU88" s="466"/>
      <c r="AV88" s="467"/>
    </row>
    <row r="89" spans="1:48" ht="8.1" customHeight="1">
      <c r="A89" s="460"/>
      <c r="B89" s="461"/>
      <c r="C89" s="461"/>
      <c r="D89" s="461"/>
      <c r="E89" s="461"/>
      <c r="F89" s="461"/>
      <c r="G89" s="461"/>
      <c r="H89" s="461"/>
      <c r="I89" s="461"/>
      <c r="J89" s="461"/>
      <c r="K89" s="461"/>
      <c r="L89" s="461"/>
      <c r="M89" s="461"/>
      <c r="N89" s="461"/>
      <c r="O89" s="461"/>
      <c r="P89" s="461"/>
      <c r="Q89" s="461"/>
      <c r="R89" s="471"/>
      <c r="S89" s="472"/>
      <c r="T89" s="465"/>
      <c r="U89" s="466"/>
      <c r="V89" s="466"/>
      <c r="W89" s="466"/>
      <c r="X89" s="466"/>
      <c r="Y89" s="466"/>
      <c r="Z89" s="466"/>
      <c r="AA89" s="466"/>
      <c r="AB89" s="466"/>
      <c r="AC89" s="466"/>
      <c r="AD89" s="466"/>
      <c r="AE89" s="466"/>
      <c r="AF89" s="466"/>
      <c r="AG89" s="466"/>
      <c r="AH89" s="466"/>
      <c r="AI89" s="466"/>
      <c r="AJ89" s="466"/>
      <c r="AK89" s="466"/>
      <c r="AL89" s="466"/>
      <c r="AM89" s="466"/>
      <c r="AN89" s="466"/>
      <c r="AO89" s="466"/>
      <c r="AP89" s="466"/>
      <c r="AQ89" s="466"/>
      <c r="AR89" s="466"/>
      <c r="AS89" s="466"/>
      <c r="AT89" s="466"/>
      <c r="AU89" s="466"/>
      <c r="AV89" s="467"/>
    </row>
    <row r="90" spans="1:48" ht="8.1" customHeight="1">
      <c r="A90" s="460">
        <v>3</v>
      </c>
      <c r="B90" s="461" t="s">
        <v>630</v>
      </c>
      <c r="C90" s="461"/>
      <c r="D90" s="461"/>
      <c r="E90" s="461"/>
      <c r="F90" s="461"/>
      <c r="G90" s="461"/>
      <c r="H90" s="461"/>
      <c r="I90" s="461"/>
      <c r="J90" s="461"/>
      <c r="K90" s="461"/>
      <c r="L90" s="461"/>
      <c r="M90" s="461"/>
      <c r="N90" s="461"/>
      <c r="O90" s="461"/>
      <c r="P90" s="461"/>
      <c r="Q90" s="461"/>
      <c r="R90" s="471"/>
      <c r="S90" s="472"/>
      <c r="T90" s="465"/>
      <c r="U90" s="466"/>
      <c r="V90" s="466"/>
      <c r="W90" s="466"/>
      <c r="X90" s="466"/>
      <c r="Y90" s="466"/>
      <c r="Z90" s="466"/>
      <c r="AA90" s="466"/>
      <c r="AB90" s="466"/>
      <c r="AC90" s="466"/>
      <c r="AD90" s="466"/>
      <c r="AE90" s="466"/>
      <c r="AF90" s="466"/>
      <c r="AG90" s="466"/>
      <c r="AH90" s="466"/>
      <c r="AI90" s="466"/>
      <c r="AJ90" s="466"/>
      <c r="AK90" s="466"/>
      <c r="AL90" s="466"/>
      <c r="AM90" s="466"/>
      <c r="AN90" s="466"/>
      <c r="AO90" s="466"/>
      <c r="AP90" s="466"/>
      <c r="AQ90" s="466"/>
      <c r="AR90" s="466"/>
      <c r="AS90" s="466"/>
      <c r="AT90" s="466"/>
      <c r="AU90" s="466"/>
      <c r="AV90" s="467"/>
    </row>
    <row r="91" spans="1:48" ht="8.1" customHeight="1">
      <c r="A91" s="460"/>
      <c r="B91" s="461"/>
      <c r="C91" s="461"/>
      <c r="D91" s="461"/>
      <c r="E91" s="461"/>
      <c r="F91" s="461"/>
      <c r="G91" s="461"/>
      <c r="H91" s="461"/>
      <c r="I91" s="461"/>
      <c r="J91" s="461"/>
      <c r="K91" s="461"/>
      <c r="L91" s="461"/>
      <c r="M91" s="461"/>
      <c r="N91" s="461"/>
      <c r="O91" s="461"/>
      <c r="P91" s="461"/>
      <c r="Q91" s="461"/>
      <c r="R91" s="471"/>
      <c r="S91" s="472"/>
      <c r="T91" s="465"/>
      <c r="U91" s="466"/>
      <c r="V91" s="466"/>
      <c r="W91" s="466"/>
      <c r="X91" s="466"/>
      <c r="Y91" s="466"/>
      <c r="Z91" s="466"/>
      <c r="AA91" s="466"/>
      <c r="AB91" s="466"/>
      <c r="AC91" s="466"/>
      <c r="AD91" s="466"/>
      <c r="AE91" s="466"/>
      <c r="AF91" s="466"/>
      <c r="AG91" s="466"/>
      <c r="AH91" s="466"/>
      <c r="AI91" s="466"/>
      <c r="AJ91" s="466"/>
      <c r="AK91" s="466"/>
      <c r="AL91" s="466"/>
      <c r="AM91" s="466"/>
      <c r="AN91" s="466"/>
      <c r="AO91" s="466"/>
      <c r="AP91" s="466"/>
      <c r="AQ91" s="466"/>
      <c r="AR91" s="466"/>
      <c r="AS91" s="466"/>
      <c r="AT91" s="466"/>
      <c r="AU91" s="466"/>
      <c r="AV91" s="467"/>
    </row>
    <row r="92" spans="1:48" ht="8.1" customHeight="1" thickBot="1">
      <c r="A92" s="373"/>
      <c r="B92" s="373"/>
      <c r="C92" s="373"/>
      <c r="D92" s="373"/>
      <c r="E92" s="373"/>
      <c r="F92" s="373"/>
      <c r="G92" s="373"/>
      <c r="H92" s="373"/>
      <c r="I92" s="373"/>
      <c r="J92" s="373"/>
      <c r="K92" s="373"/>
      <c r="L92" s="373"/>
      <c r="M92" s="373"/>
      <c r="N92" s="373"/>
      <c r="O92" s="373"/>
      <c r="P92" s="373"/>
      <c r="Q92" s="373"/>
      <c r="R92" s="473"/>
      <c r="S92" s="474"/>
      <c r="T92" s="468"/>
      <c r="U92" s="469"/>
      <c r="V92" s="469"/>
      <c r="W92" s="469"/>
      <c r="X92" s="469"/>
      <c r="Y92" s="469"/>
      <c r="Z92" s="469"/>
      <c r="AA92" s="469"/>
      <c r="AB92" s="469"/>
      <c r="AC92" s="469"/>
      <c r="AD92" s="469"/>
      <c r="AE92" s="469"/>
      <c r="AF92" s="469"/>
      <c r="AG92" s="469"/>
      <c r="AH92" s="469"/>
      <c r="AI92" s="469"/>
      <c r="AJ92" s="469"/>
      <c r="AK92" s="469"/>
      <c r="AL92" s="469"/>
      <c r="AM92" s="469"/>
      <c r="AN92" s="469"/>
      <c r="AO92" s="469"/>
      <c r="AP92" s="469"/>
      <c r="AQ92" s="469"/>
      <c r="AR92" s="469"/>
      <c r="AS92" s="469"/>
      <c r="AT92" s="469"/>
      <c r="AU92" s="469"/>
      <c r="AV92" s="470"/>
    </row>
    <row r="93" spans="1:48" ht="8.1" customHeight="1">
      <c r="A93" s="370"/>
      <c r="B93" s="370"/>
      <c r="C93" s="370"/>
      <c r="D93" s="370"/>
      <c r="E93" s="370"/>
      <c r="F93" s="370"/>
      <c r="G93" s="370"/>
      <c r="H93" s="370"/>
      <c r="I93" s="370"/>
      <c r="J93" s="370"/>
      <c r="K93" s="370"/>
      <c r="L93" s="370"/>
      <c r="M93" s="370"/>
      <c r="N93" s="370"/>
      <c r="O93" s="370"/>
      <c r="P93" s="370"/>
      <c r="Q93" s="370"/>
      <c r="R93" s="370"/>
      <c r="S93" s="370"/>
      <c r="T93" s="370"/>
      <c r="U93" s="370"/>
      <c r="V93" s="370"/>
      <c r="W93" s="370"/>
      <c r="X93" s="370"/>
      <c r="Y93" s="370"/>
      <c r="Z93" s="370"/>
      <c r="AA93" s="370"/>
      <c r="AB93" s="370"/>
      <c r="AC93" s="370"/>
      <c r="AD93" s="370"/>
      <c r="AE93" s="370"/>
      <c r="AF93" s="370"/>
      <c r="AG93" s="370"/>
      <c r="AH93" s="370"/>
      <c r="AI93" s="370"/>
      <c r="AJ93" s="370"/>
      <c r="AK93" s="370"/>
      <c r="AL93" s="370"/>
      <c r="AM93" s="370"/>
      <c r="AN93" s="370"/>
      <c r="AO93" s="370"/>
      <c r="AP93" s="370"/>
      <c r="AQ93" s="370"/>
      <c r="AR93" s="370"/>
      <c r="AS93" s="370"/>
      <c r="AT93" s="370"/>
      <c r="AU93" s="370"/>
      <c r="AV93" s="370"/>
    </row>
    <row r="94" spans="1:48" ht="8.1" customHeight="1">
      <c r="A94" s="384"/>
      <c r="B94" s="370"/>
      <c r="C94" s="370"/>
      <c r="D94" s="370"/>
      <c r="E94" s="370"/>
      <c r="F94" s="370"/>
      <c r="G94" s="370"/>
      <c r="H94" s="370"/>
      <c r="I94" s="370"/>
      <c r="J94" s="370"/>
      <c r="K94" s="370"/>
      <c r="L94" s="370"/>
      <c r="M94" s="370"/>
      <c r="N94" s="370"/>
      <c r="O94" s="370"/>
      <c r="P94" s="370"/>
      <c r="Q94" s="370"/>
      <c r="R94" s="370"/>
      <c r="S94" s="370"/>
      <c r="T94" s="370"/>
      <c r="U94" s="370"/>
      <c r="V94" s="370"/>
      <c r="W94" s="370"/>
      <c r="X94" s="370"/>
      <c r="Y94" s="370"/>
      <c r="Z94" s="370"/>
      <c r="AA94" s="370"/>
      <c r="AB94" s="370"/>
      <c r="AC94" s="370"/>
      <c r="AD94" s="370"/>
      <c r="AE94" s="370"/>
      <c r="AF94" s="370"/>
      <c r="AG94" s="370"/>
      <c r="AH94" s="370"/>
      <c r="AI94" s="370"/>
      <c r="AJ94" s="370"/>
      <c r="AK94" s="370"/>
      <c r="AL94" s="370"/>
      <c r="AM94" s="370"/>
      <c r="AN94" s="370"/>
      <c r="AO94" s="370"/>
      <c r="AP94" s="370"/>
      <c r="AQ94" s="370"/>
      <c r="AR94" s="370"/>
      <c r="AS94" s="370"/>
      <c r="AT94" s="370"/>
      <c r="AU94" s="370"/>
      <c r="AV94" s="370"/>
    </row>
    <row r="95" spans="1:48" ht="8.1" customHeight="1">
      <c r="A95" s="370"/>
      <c r="B95" s="370"/>
      <c r="C95" s="370"/>
      <c r="D95" s="370"/>
      <c r="E95" s="370"/>
      <c r="F95" s="370"/>
      <c r="G95" s="370"/>
      <c r="H95" s="370"/>
      <c r="I95" s="370"/>
      <c r="J95" s="370"/>
      <c r="K95" s="370"/>
      <c r="L95" s="370"/>
      <c r="M95" s="370"/>
      <c r="N95" s="370"/>
      <c r="O95" s="370"/>
      <c r="P95" s="370"/>
      <c r="Q95" s="370"/>
      <c r="R95" s="370"/>
      <c r="S95" s="370"/>
      <c r="T95" s="370"/>
      <c r="U95" s="370"/>
      <c r="V95" s="370"/>
      <c r="W95" s="370"/>
      <c r="X95" s="370"/>
      <c r="Y95" s="370"/>
      <c r="Z95" s="370"/>
      <c r="AA95" s="370"/>
      <c r="AB95" s="370"/>
      <c r="AC95" s="370"/>
      <c r="AD95" s="370"/>
      <c r="AE95" s="370"/>
      <c r="AF95" s="370"/>
      <c r="AG95" s="370"/>
      <c r="AH95" s="370"/>
      <c r="AI95" s="370"/>
      <c r="AJ95" s="370"/>
      <c r="AK95" s="370"/>
      <c r="AL95" s="370"/>
      <c r="AM95" s="370"/>
      <c r="AN95" s="370"/>
      <c r="AO95" s="370"/>
      <c r="AP95" s="370"/>
      <c r="AQ95" s="370"/>
      <c r="AR95" s="370"/>
      <c r="AS95" s="370"/>
      <c r="AT95" s="370"/>
      <c r="AU95" s="370"/>
      <c r="AV95" s="370"/>
    </row>
    <row r="96" spans="1:48" ht="8.1" customHeight="1">
      <c r="A96" s="370"/>
      <c r="B96" s="370"/>
      <c r="C96" s="370"/>
      <c r="D96" s="370"/>
      <c r="E96" s="370"/>
      <c r="F96" s="370"/>
      <c r="G96" s="370"/>
      <c r="H96" s="370"/>
      <c r="I96" s="370"/>
      <c r="J96" s="370"/>
      <c r="K96" s="370"/>
      <c r="L96" s="370"/>
      <c r="M96" s="370"/>
      <c r="N96" s="370"/>
      <c r="O96" s="370"/>
      <c r="P96" s="370"/>
      <c r="Q96" s="370"/>
      <c r="R96" s="370"/>
      <c r="S96" s="370"/>
      <c r="T96" s="370"/>
      <c r="U96" s="370"/>
      <c r="V96" s="370"/>
      <c r="W96" s="370"/>
      <c r="X96" s="370"/>
      <c r="Y96" s="370"/>
      <c r="Z96" s="370"/>
      <c r="AA96" s="370"/>
      <c r="AB96" s="370"/>
      <c r="AC96" s="370"/>
      <c r="AD96" s="370"/>
      <c r="AE96" s="370"/>
      <c r="AF96" s="370"/>
      <c r="AG96" s="370"/>
      <c r="AH96" s="370"/>
      <c r="AI96" s="370"/>
      <c r="AJ96" s="370"/>
      <c r="AK96" s="370"/>
      <c r="AL96" s="370"/>
      <c r="AM96" s="370"/>
      <c r="AN96" s="370"/>
      <c r="AO96" s="370"/>
      <c r="AP96" s="370"/>
      <c r="AQ96" s="370"/>
      <c r="AR96" s="370"/>
      <c r="AS96" s="370"/>
      <c r="AT96" s="370"/>
      <c r="AU96" s="370"/>
      <c r="AV96" s="370"/>
    </row>
    <row r="97" spans="1:48" ht="8.1" customHeight="1">
      <c r="A97" s="370"/>
      <c r="B97" s="370"/>
      <c r="C97" s="370"/>
      <c r="D97" s="370"/>
      <c r="E97" s="370"/>
      <c r="F97" s="370"/>
      <c r="G97" s="370"/>
      <c r="H97" s="370"/>
      <c r="I97" s="370"/>
      <c r="J97" s="370"/>
      <c r="K97" s="370"/>
      <c r="L97" s="370"/>
      <c r="M97" s="370"/>
      <c r="N97" s="370"/>
      <c r="O97" s="370"/>
      <c r="P97" s="370"/>
      <c r="Q97" s="370"/>
      <c r="R97" s="370"/>
      <c r="S97" s="370"/>
      <c r="T97" s="370"/>
      <c r="U97" s="370"/>
      <c r="V97" s="370"/>
      <c r="W97" s="370"/>
      <c r="X97" s="370"/>
      <c r="Y97" s="370"/>
      <c r="Z97" s="370"/>
      <c r="AA97" s="370"/>
      <c r="AB97" s="370"/>
      <c r="AC97" s="370"/>
      <c r="AD97" s="370"/>
      <c r="AE97" s="370"/>
      <c r="AF97" s="370"/>
      <c r="AG97" s="370"/>
      <c r="AH97" s="370"/>
      <c r="AI97" s="370"/>
      <c r="AJ97" s="370"/>
      <c r="AK97" s="370"/>
      <c r="AL97" s="370"/>
      <c r="AM97" s="370"/>
      <c r="AN97" s="370"/>
      <c r="AO97" s="370"/>
      <c r="AP97" s="370"/>
      <c r="AQ97" s="370"/>
      <c r="AR97" s="370"/>
      <c r="AS97" s="370"/>
      <c r="AT97" s="370"/>
      <c r="AU97" s="370"/>
      <c r="AV97" s="370"/>
    </row>
    <row r="98" spans="1:48" ht="8.1" customHeight="1">
      <c r="A98" s="370"/>
      <c r="B98" s="370"/>
      <c r="C98" s="370"/>
      <c r="D98" s="370"/>
      <c r="E98" s="370"/>
      <c r="F98" s="370"/>
      <c r="G98" s="370"/>
      <c r="H98" s="370"/>
      <c r="I98" s="370"/>
      <c r="J98" s="370"/>
      <c r="K98" s="370"/>
      <c r="L98" s="370"/>
      <c r="M98" s="370"/>
      <c r="N98" s="370"/>
      <c r="O98" s="370"/>
      <c r="P98" s="370"/>
      <c r="Q98" s="370"/>
      <c r="R98" s="370"/>
      <c r="S98" s="370"/>
      <c r="T98" s="370"/>
      <c r="U98" s="370"/>
      <c r="V98" s="370"/>
      <c r="W98" s="370"/>
      <c r="X98" s="370"/>
      <c r="Y98" s="370"/>
      <c r="Z98" s="370"/>
      <c r="AA98" s="370"/>
      <c r="AB98" s="370"/>
      <c r="AC98" s="370"/>
      <c r="AD98" s="370"/>
      <c r="AE98" s="370"/>
      <c r="AF98" s="370"/>
      <c r="AG98" s="370"/>
      <c r="AH98" s="370"/>
      <c r="AI98" s="370"/>
      <c r="AJ98" s="370"/>
      <c r="AK98" s="370"/>
      <c r="AL98" s="370"/>
      <c r="AM98" s="370"/>
      <c r="AN98" s="370"/>
      <c r="AO98" s="370"/>
      <c r="AP98" s="370"/>
      <c r="AQ98" s="370"/>
      <c r="AR98" s="370"/>
      <c r="AS98" s="370"/>
      <c r="AT98" s="370"/>
      <c r="AU98" s="370"/>
      <c r="AV98" s="370"/>
    </row>
    <row r="99" spans="1:48" ht="8.1" customHeight="1">
      <c r="A99" s="370"/>
      <c r="B99" s="370"/>
      <c r="C99" s="370"/>
      <c r="D99" s="370"/>
      <c r="E99" s="370"/>
      <c r="F99" s="370"/>
      <c r="G99" s="370"/>
      <c r="H99" s="370"/>
      <c r="I99" s="370"/>
      <c r="J99" s="370"/>
      <c r="K99" s="370"/>
      <c r="L99" s="370"/>
      <c r="M99" s="370"/>
      <c r="N99" s="370"/>
      <c r="O99" s="370"/>
      <c r="P99" s="370"/>
      <c r="Q99" s="370"/>
      <c r="R99" s="370"/>
      <c r="S99" s="370"/>
      <c r="T99" s="370"/>
      <c r="U99" s="370"/>
      <c r="V99" s="370"/>
      <c r="W99" s="370"/>
      <c r="X99" s="370"/>
      <c r="Y99" s="370"/>
      <c r="Z99" s="370"/>
      <c r="AA99" s="370"/>
      <c r="AB99" s="370"/>
      <c r="AC99" s="370"/>
      <c r="AD99" s="370"/>
      <c r="AE99" s="370"/>
      <c r="AF99" s="370"/>
      <c r="AG99" s="370"/>
      <c r="AH99" s="370"/>
      <c r="AI99" s="370"/>
      <c r="AJ99" s="370"/>
      <c r="AK99" s="370"/>
      <c r="AL99" s="370"/>
      <c r="AM99" s="370"/>
      <c r="AN99" s="370"/>
      <c r="AO99" s="370"/>
      <c r="AP99" s="370"/>
      <c r="AQ99" s="370"/>
      <c r="AR99" s="370"/>
      <c r="AS99" s="370"/>
      <c r="AT99" s="370"/>
      <c r="AU99" s="370"/>
      <c r="AV99" s="370"/>
    </row>
    <row r="100" spans="1:48" ht="8.1" customHeight="1"/>
    <row r="101" spans="1:48" ht="8.1" customHeight="1"/>
    <row r="102" spans="1:48" ht="8.1" customHeight="1"/>
    <row r="103" spans="1:48" ht="8.1" customHeight="1"/>
    <row r="104" spans="1:48" ht="8.1" customHeight="1"/>
    <row r="105" spans="1:48" ht="8.1" customHeight="1"/>
    <row r="106" spans="1:48" ht="8.1" customHeight="1"/>
    <row r="107" spans="1:48" ht="8.1" customHeight="1"/>
    <row r="108" spans="1:48" ht="8.1" customHeight="1"/>
    <row r="109" spans="1:48" ht="8.1" customHeight="1"/>
    <row r="110" spans="1:48" ht="8.1" customHeight="1"/>
    <row r="111" spans="1:48" ht="8.1" customHeight="1"/>
  </sheetData>
  <sheetProtection algorithmName="SHA-512" hashValue="ibUHgXtztrbrAOE4qkFFefh52rlDPIqaHEtfgJ0tm0aUIO11NB3uVqZWmTHrCd+itPNLKp4Vi4S07VOeanoq+Q==" saltValue="HoXvzaO9NagRhiDbW3to5A==" spinCount="100000" sheet="1" selectLockedCells="1"/>
  <mergeCells count="226">
    <mergeCell ref="A4:AV7"/>
    <mergeCell ref="C8:H13"/>
    <mergeCell ref="I8:K8"/>
    <mergeCell ref="L8:N8"/>
    <mergeCell ref="O8:Q8"/>
    <mergeCell ref="R8:T8"/>
    <mergeCell ref="U8:W8"/>
    <mergeCell ref="X8:Z8"/>
    <mergeCell ref="AA8:AC8"/>
    <mergeCell ref="AD8:AF8"/>
    <mergeCell ref="AG8:AI8"/>
    <mergeCell ref="AJ8:AL8"/>
    <mergeCell ref="AM8:AO8"/>
    <mergeCell ref="AP8:AR8"/>
    <mergeCell ref="I9:K13"/>
    <mergeCell ref="L9:N13"/>
    <mergeCell ref="O9:Q13"/>
    <mergeCell ref="R9:T13"/>
    <mergeCell ref="U9:W13"/>
    <mergeCell ref="X9:Z13"/>
    <mergeCell ref="A18:AV19"/>
    <mergeCell ref="A20:L21"/>
    <mergeCell ref="M20:T21"/>
    <mergeCell ref="U20:Y21"/>
    <mergeCell ref="Z20:AD21"/>
    <mergeCell ref="AE20:AL21"/>
    <mergeCell ref="AM20:AV21"/>
    <mergeCell ref="AW10:BC13"/>
    <mergeCell ref="A15:I16"/>
    <mergeCell ref="J15:M16"/>
    <mergeCell ref="N15:O16"/>
    <mergeCell ref="P15:AL16"/>
    <mergeCell ref="AM15:AS16"/>
    <mergeCell ref="AA9:AC13"/>
    <mergeCell ref="AD9:AF13"/>
    <mergeCell ref="AG9:AI13"/>
    <mergeCell ref="AJ9:AL13"/>
    <mergeCell ref="AM9:AO13"/>
    <mergeCell ref="AP9:AR13"/>
    <mergeCell ref="AM22:AU23"/>
    <mergeCell ref="AV22:AV23"/>
    <mergeCell ref="A24:L25"/>
    <mergeCell ref="M24:T25"/>
    <mergeCell ref="U24:Y25"/>
    <mergeCell ref="Z24:AD25"/>
    <mergeCell ref="AE24:AK25"/>
    <mergeCell ref="AL24:AL25"/>
    <mergeCell ref="AM24:AU25"/>
    <mergeCell ref="AV24:AV25"/>
    <mergeCell ref="A22:L23"/>
    <mergeCell ref="M22:T23"/>
    <mergeCell ref="U22:Y23"/>
    <mergeCell ref="Z22:AD23"/>
    <mergeCell ref="AE22:AK23"/>
    <mergeCell ref="AL22:AL23"/>
    <mergeCell ref="AM26:AU27"/>
    <mergeCell ref="AV26:AV27"/>
    <mergeCell ref="A28:L29"/>
    <mergeCell ref="M28:T29"/>
    <mergeCell ref="U28:Y29"/>
    <mergeCell ref="Z28:AD29"/>
    <mergeCell ref="AE28:AK29"/>
    <mergeCell ref="AL28:AL29"/>
    <mergeCell ref="AM28:AU29"/>
    <mergeCell ref="AV28:AV29"/>
    <mergeCell ref="A26:L27"/>
    <mergeCell ref="M26:T27"/>
    <mergeCell ref="U26:Y27"/>
    <mergeCell ref="Z26:AD27"/>
    <mergeCell ref="AE26:AK27"/>
    <mergeCell ref="AL26:AL27"/>
    <mergeCell ref="AM30:AU31"/>
    <mergeCell ref="AV30:AV31"/>
    <mergeCell ref="A32:L33"/>
    <mergeCell ref="M32:T33"/>
    <mergeCell ref="U32:Y33"/>
    <mergeCell ref="Z32:AD33"/>
    <mergeCell ref="AE32:AK33"/>
    <mergeCell ref="AL32:AL33"/>
    <mergeCell ref="AM32:AU33"/>
    <mergeCell ref="AV32:AV33"/>
    <mergeCell ref="A30:L31"/>
    <mergeCell ref="M30:T31"/>
    <mergeCell ref="U30:Y31"/>
    <mergeCell ref="Z30:AD31"/>
    <mergeCell ref="AE30:AK31"/>
    <mergeCell ref="AL30:AL31"/>
    <mergeCell ref="AM34:AU35"/>
    <mergeCell ref="AV34:AV35"/>
    <mergeCell ref="A36:L37"/>
    <mergeCell ref="M36:T37"/>
    <mergeCell ref="U36:Y37"/>
    <mergeCell ref="Z36:AD37"/>
    <mergeCell ref="AE36:AK37"/>
    <mergeCell ref="AL36:AL37"/>
    <mergeCell ref="AM36:AU37"/>
    <mergeCell ref="AV36:AV37"/>
    <mergeCell ref="A34:L35"/>
    <mergeCell ref="M34:T35"/>
    <mergeCell ref="U34:Y35"/>
    <mergeCell ref="Z34:AD35"/>
    <mergeCell ref="AE34:AK35"/>
    <mergeCell ref="AL34:AL35"/>
    <mergeCell ref="A44:L45"/>
    <mergeCell ref="M44:AL45"/>
    <mergeCell ref="AM44:AV45"/>
    <mergeCell ref="A49:N50"/>
    <mergeCell ref="AH49:AV50"/>
    <mergeCell ref="AM38:AU39"/>
    <mergeCell ref="AV38:AV39"/>
    <mergeCell ref="A40:L41"/>
    <mergeCell ref="M40:AL41"/>
    <mergeCell ref="AM40:AV41"/>
    <mergeCell ref="A42:L43"/>
    <mergeCell ref="M42:AL43"/>
    <mergeCell ref="AM42:AV43"/>
    <mergeCell ref="A38:L39"/>
    <mergeCell ref="M38:T39"/>
    <mergeCell ref="U38:Y39"/>
    <mergeCell ref="Z38:AD39"/>
    <mergeCell ref="AE38:AK39"/>
    <mergeCell ref="AL38:AL39"/>
    <mergeCell ref="AI46:AJ48"/>
    <mergeCell ref="V46:AC48"/>
    <mergeCell ref="N46:S48"/>
    <mergeCell ref="T46:U48"/>
    <mergeCell ref="A52:K53"/>
    <mergeCell ref="U52:AA54"/>
    <mergeCell ref="AB52:AV54"/>
    <mergeCell ref="U56:AA58"/>
    <mergeCell ref="AB56:AV58"/>
    <mergeCell ref="U60:AA62"/>
    <mergeCell ref="AB60:AV62"/>
    <mergeCell ref="A61:B63"/>
    <mergeCell ref="C61:T63"/>
    <mergeCell ref="U64:AA66"/>
    <mergeCell ref="AB64:AV66"/>
    <mergeCell ref="A67:L70"/>
    <mergeCell ref="M67:N70"/>
    <mergeCell ref="O67:P70"/>
    <mergeCell ref="Q67:R70"/>
    <mergeCell ref="S67:T70"/>
    <mergeCell ref="U68:AA70"/>
    <mergeCell ref="AB68:AG70"/>
    <mergeCell ref="AH68:AH70"/>
    <mergeCell ref="AI68:AM70"/>
    <mergeCell ref="AN68:AN70"/>
    <mergeCell ref="AO68:AV70"/>
    <mergeCell ref="A77:B79"/>
    <mergeCell ref="C77:K79"/>
    <mergeCell ref="T79:U81"/>
    <mergeCell ref="V79:X81"/>
    <mergeCell ref="A81:Q82"/>
    <mergeCell ref="R71:S81"/>
    <mergeCell ref="T71:AV74"/>
    <mergeCell ref="M72:Q80"/>
    <mergeCell ref="A73:B75"/>
    <mergeCell ref="T75:U77"/>
    <mergeCell ref="V75:X77"/>
    <mergeCell ref="Y75:AA81"/>
    <mergeCell ref="AB75:AD81"/>
    <mergeCell ref="AE75:AG81"/>
    <mergeCell ref="AE82:AE83"/>
    <mergeCell ref="AF82:AF83"/>
    <mergeCell ref="AG82:AG83"/>
    <mergeCell ref="AH82:AH83"/>
    <mergeCell ref="AK82:AK83"/>
    <mergeCell ref="AL82:AL83"/>
    <mergeCell ref="AM82:AM83"/>
    <mergeCell ref="C73:L75"/>
    <mergeCell ref="AU82:AU83"/>
    <mergeCell ref="AV82:AV83"/>
    <mergeCell ref="AQ75:AS81"/>
    <mergeCell ref="AT75:AV81"/>
    <mergeCell ref="AQ82:AQ83"/>
    <mergeCell ref="AR82:AR83"/>
    <mergeCell ref="AS82:AS83"/>
    <mergeCell ref="AT82:AT83"/>
    <mergeCell ref="AI82:AI83"/>
    <mergeCell ref="AJ82:AJ83"/>
    <mergeCell ref="AS84:AS85"/>
    <mergeCell ref="AT84:AT85"/>
    <mergeCell ref="AU84:AU85"/>
    <mergeCell ref="AH75:AJ81"/>
    <mergeCell ref="AK75:AM81"/>
    <mergeCell ref="AN75:AP81"/>
    <mergeCell ref="AV84:AV85"/>
    <mergeCell ref="AN82:AN83"/>
    <mergeCell ref="AC82:AC83"/>
    <mergeCell ref="AD82:AD83"/>
    <mergeCell ref="A86:A87"/>
    <mergeCell ref="B86:Q87"/>
    <mergeCell ref="T86:AV92"/>
    <mergeCell ref="A88:A89"/>
    <mergeCell ref="B88:Q89"/>
    <mergeCell ref="AL84:AL85"/>
    <mergeCell ref="AM84:AM85"/>
    <mergeCell ref="AN84:AN85"/>
    <mergeCell ref="AO84:AO85"/>
    <mergeCell ref="AP84:AP85"/>
    <mergeCell ref="AQ84:AQ85"/>
    <mergeCell ref="AF84:AF85"/>
    <mergeCell ref="AG84:AG85"/>
    <mergeCell ref="AH84:AH85"/>
    <mergeCell ref="AI84:AI85"/>
    <mergeCell ref="AJ84:AJ85"/>
    <mergeCell ref="AK84:AK85"/>
    <mergeCell ref="R82:S92"/>
    <mergeCell ref="T82:X85"/>
    <mergeCell ref="Y82:Y83"/>
    <mergeCell ref="A90:A91"/>
    <mergeCell ref="B90:Q91"/>
    <mergeCell ref="AR84:AR85"/>
    <mergeCell ref="A84:A85"/>
    <mergeCell ref="Y84:Y85"/>
    <mergeCell ref="Z84:Z85"/>
    <mergeCell ref="AA84:AA85"/>
    <mergeCell ref="AE84:AE85"/>
    <mergeCell ref="AO82:AO83"/>
    <mergeCell ref="AP82:AP83"/>
    <mergeCell ref="Z82:Z83"/>
    <mergeCell ref="AA82:AA83"/>
    <mergeCell ref="AB82:AB83"/>
    <mergeCell ref="AB84:AB85"/>
    <mergeCell ref="AC84:AC85"/>
    <mergeCell ref="AD84:AD85"/>
  </mergeCells>
  <phoneticPr fontId="4"/>
  <dataValidations count="1">
    <dataValidation type="list" allowBlank="1" showInputMessage="1" showErrorMessage="1" sqref="A61:B63 A73:B75 A77:B79">
      <formula1>"☐,☑"</formula1>
    </dataValidation>
  </dataValidations>
  <printOptions horizontalCentered="1"/>
  <pageMargins left="0.59055118110236227" right="0.51181102362204722" top="0.74803149606299213" bottom="0.74803149606299213" header="0.31496062992125984" footer="0.31496062992125984"/>
  <pageSetup paperSize="9" orientation="portrait" blackAndWhite="1"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58"/>
  <sheetViews>
    <sheetView showGridLines="0" view="pageBreakPreview" zoomScale="85" zoomScaleNormal="75" zoomScaleSheetLayoutView="85" workbookViewId="0">
      <selection activeCell="O3" sqref="O3:W3"/>
    </sheetView>
  </sheetViews>
  <sheetFormatPr defaultRowHeight="15.75"/>
  <cols>
    <col min="1" max="1" width="3.125" style="18" customWidth="1"/>
    <col min="2" max="2" width="3.25" style="18" customWidth="1"/>
    <col min="3" max="3" width="4.375" style="18" customWidth="1"/>
    <col min="4" max="4" width="5.875" style="18" customWidth="1"/>
    <col min="5" max="5" width="7.75" style="18" customWidth="1"/>
    <col min="6" max="6" width="5.25" style="18" customWidth="1"/>
    <col min="7" max="7" width="6.875" style="18" customWidth="1"/>
    <col min="8" max="8" width="7.375" style="18" customWidth="1"/>
    <col min="9" max="9" width="4.875" style="18" customWidth="1"/>
    <col min="10" max="10" width="3.875" style="18" customWidth="1"/>
    <col min="11" max="11" width="3.875" style="163" customWidth="1"/>
    <col min="12" max="12" width="3.875" style="18" customWidth="1"/>
    <col min="13" max="14" width="3.875" style="163" customWidth="1"/>
    <col min="15" max="15" width="4.875" style="18" customWidth="1"/>
    <col min="16" max="16" width="3.875" style="18" customWidth="1"/>
    <col min="17" max="17" width="4.875" style="18" customWidth="1"/>
    <col min="18" max="18" width="3.875" style="18" customWidth="1"/>
    <col min="19" max="19" width="3.875" style="163" customWidth="1"/>
    <col min="20" max="20" width="3.875" style="18" customWidth="1"/>
    <col min="21" max="21" width="3.875" style="163" customWidth="1"/>
    <col min="22" max="22" width="3.75" style="18" customWidth="1"/>
    <col min="23" max="23" width="16" style="18" customWidth="1"/>
    <col min="24" max="24" width="13.5" style="18" hidden="1" customWidth="1"/>
    <col min="25" max="25" width="12.375" style="18" hidden="1" customWidth="1"/>
    <col min="26" max="28" width="9" style="18" hidden="1" customWidth="1"/>
    <col min="29" max="29" width="11.625" style="18" hidden="1" customWidth="1"/>
    <col min="30" max="30" width="12.125" style="18" hidden="1" customWidth="1"/>
    <col min="31" max="31" width="11.25" style="18" hidden="1" customWidth="1"/>
    <col min="32" max="32" width="11.375" style="18" hidden="1" customWidth="1"/>
    <col min="33" max="33" width="11.5" style="18" hidden="1" customWidth="1"/>
    <col min="34" max="36" width="9" style="18" customWidth="1"/>
    <col min="37" max="16384" width="9" style="18"/>
  </cols>
  <sheetData>
    <row r="1" spans="1:30" ht="18.75" customHeight="1">
      <c r="A1" s="184" t="s">
        <v>249</v>
      </c>
      <c r="B1" s="185"/>
      <c r="C1" s="400"/>
      <c r="D1" s="400"/>
      <c r="E1" s="400"/>
      <c r="F1" s="400"/>
      <c r="G1" s="400"/>
      <c r="H1" s="400"/>
      <c r="I1" s="400"/>
      <c r="J1" s="400"/>
      <c r="K1" s="643" t="s">
        <v>307</v>
      </c>
      <c r="L1" s="644"/>
      <c r="M1" s="644"/>
      <c r="N1" s="645"/>
      <c r="O1" s="643" t="s">
        <v>165</v>
      </c>
      <c r="P1" s="652"/>
      <c r="Q1" s="652"/>
      <c r="R1" s="652"/>
      <c r="S1" s="652"/>
      <c r="T1" s="652"/>
      <c r="U1" s="653"/>
      <c r="V1" s="639" t="s">
        <v>66</v>
      </c>
      <c r="W1" s="640"/>
      <c r="X1" s="50"/>
      <c r="Z1" s="1" t="s">
        <v>58</v>
      </c>
      <c r="AC1" s="1"/>
    </row>
    <row r="2" spans="1:30" ht="30.75" customHeight="1">
      <c r="A2" s="185"/>
      <c r="B2" s="185"/>
      <c r="C2" s="400"/>
      <c r="D2" s="400"/>
      <c r="E2" s="400"/>
      <c r="F2" s="400"/>
      <c r="G2" s="400"/>
      <c r="H2" s="400"/>
      <c r="I2" s="400"/>
      <c r="J2" s="400"/>
      <c r="K2" s="646" t="str">
        <f>交付申請書!K12</f>
        <v xml:space="preserve"> </v>
      </c>
      <c r="L2" s="647"/>
      <c r="M2" s="647"/>
      <c r="N2" s="648"/>
      <c r="O2" s="654" t="str">
        <f>交付申請書!K13</f>
        <v/>
      </c>
      <c r="P2" s="655"/>
      <c r="Q2" s="655"/>
      <c r="R2" s="655"/>
      <c r="S2" s="655"/>
      <c r="T2" s="655"/>
      <c r="U2" s="656"/>
      <c r="V2" s="641" t="str">
        <f>一番最初に入力!C7&amp;""</f>
        <v/>
      </c>
      <c r="W2" s="641"/>
      <c r="X2" s="50"/>
      <c r="Z2" s="1" t="s">
        <v>61</v>
      </c>
      <c r="AC2" s="1"/>
    </row>
    <row r="3" spans="1:30" ht="20.100000000000001" customHeight="1">
      <c r="A3" s="279"/>
      <c r="B3" s="279"/>
      <c r="C3" s="400"/>
      <c r="D3" s="400"/>
      <c r="E3" s="400"/>
      <c r="F3" s="400"/>
      <c r="G3" s="400"/>
      <c r="H3" s="400"/>
      <c r="I3" s="400"/>
      <c r="J3" s="400"/>
      <c r="K3" s="647" t="s">
        <v>357</v>
      </c>
      <c r="L3" s="647"/>
      <c r="M3" s="647"/>
      <c r="N3" s="647"/>
      <c r="O3" s="657"/>
      <c r="P3" s="657"/>
      <c r="Q3" s="657"/>
      <c r="R3" s="657"/>
      <c r="S3" s="657"/>
      <c r="T3" s="657"/>
      <c r="U3" s="657"/>
      <c r="V3" s="657"/>
      <c r="W3" s="657"/>
      <c r="X3" s="50"/>
      <c r="Z3" s="1"/>
      <c r="AA3" s="1" t="s">
        <v>632</v>
      </c>
      <c r="AB3" s="18">
        <v>0</v>
      </c>
      <c r="AC3" s="1"/>
    </row>
    <row r="4" spans="1:30" ht="20.100000000000001" customHeight="1">
      <c r="A4" s="279"/>
      <c r="B4" s="279"/>
      <c r="C4" s="400"/>
      <c r="D4" s="400"/>
      <c r="E4" s="400"/>
      <c r="F4" s="400"/>
      <c r="G4" s="400"/>
      <c r="H4" s="400"/>
      <c r="I4" s="400"/>
      <c r="J4" s="400"/>
      <c r="K4" s="647" t="s">
        <v>358</v>
      </c>
      <c r="L4" s="647"/>
      <c r="M4" s="647"/>
      <c r="N4" s="647"/>
      <c r="O4" s="658"/>
      <c r="P4" s="658"/>
      <c r="Q4" s="658"/>
      <c r="R4" s="658"/>
      <c r="S4" s="658"/>
      <c r="T4" s="658"/>
      <c r="U4" s="658"/>
      <c r="V4" s="658"/>
      <c r="W4" s="658"/>
      <c r="X4" s="50"/>
      <c r="Z4" s="1"/>
      <c r="AA4" s="1" t="s">
        <v>633</v>
      </c>
      <c r="AB4" s="18">
        <v>1</v>
      </c>
      <c r="AC4" s="1"/>
    </row>
    <row r="5" spans="1:30" ht="19.5" customHeight="1">
      <c r="A5" s="185"/>
      <c r="B5" s="185"/>
      <c r="C5" s="400"/>
      <c r="D5" s="400"/>
      <c r="E5" s="400"/>
      <c r="F5" s="400"/>
      <c r="G5" s="400"/>
      <c r="H5" s="400"/>
      <c r="I5" s="400"/>
      <c r="J5" s="400"/>
      <c r="K5" s="187"/>
      <c r="L5" s="139"/>
      <c r="M5" s="187"/>
      <c r="N5" s="187"/>
      <c r="O5" s="401"/>
      <c r="P5" s="401"/>
      <c r="Q5" s="401"/>
      <c r="R5" s="401"/>
      <c r="S5" s="401"/>
      <c r="T5" s="401"/>
      <c r="U5" s="401"/>
      <c r="V5" s="187"/>
      <c r="W5" s="187"/>
      <c r="X5" s="164"/>
      <c r="AA5" s="1" t="s">
        <v>634</v>
      </c>
      <c r="AB5" s="18">
        <v>2</v>
      </c>
      <c r="AC5" s="1"/>
    </row>
    <row r="6" spans="1:30" s="51" customFormat="1" ht="35.25" customHeight="1">
      <c r="A6" s="140"/>
      <c r="B6" s="140"/>
      <c r="C6" s="141"/>
      <c r="D6" s="140"/>
      <c r="E6" s="142" t="s">
        <v>294</v>
      </c>
      <c r="F6" s="246" t="str">
        <f>交付申請書!E9</f>
        <v>5</v>
      </c>
      <c r="G6" s="143" t="s">
        <v>356</v>
      </c>
      <c r="H6" s="140"/>
      <c r="I6" s="140"/>
      <c r="J6" s="140"/>
      <c r="K6" s="140"/>
      <c r="L6" s="140"/>
      <c r="M6" s="140"/>
      <c r="N6" s="140"/>
      <c r="O6" s="140"/>
      <c r="P6" s="140"/>
      <c r="Q6" s="140"/>
      <c r="R6" s="140"/>
      <c r="S6" s="140"/>
      <c r="T6" s="140"/>
      <c r="U6" s="140"/>
      <c r="V6" s="140"/>
      <c r="W6" s="140"/>
      <c r="X6" s="99"/>
      <c r="Z6" s="100" t="s">
        <v>101</v>
      </c>
      <c r="AA6" s="1" t="s">
        <v>635</v>
      </c>
      <c r="AB6" s="18">
        <v>3</v>
      </c>
      <c r="AC6" s="49"/>
    </row>
    <row r="7" spans="1:30" ht="17.25" customHeight="1">
      <c r="A7" s="185"/>
      <c r="B7" s="185"/>
      <c r="C7" s="400"/>
      <c r="D7" s="400"/>
      <c r="E7" s="400"/>
      <c r="F7" s="400"/>
      <c r="G7" s="400"/>
      <c r="H7" s="400"/>
      <c r="I7" s="400"/>
      <c r="J7" s="400"/>
      <c r="K7" s="187"/>
      <c r="L7" s="400"/>
      <c r="M7" s="187"/>
      <c r="N7" s="187"/>
      <c r="O7" s="400"/>
      <c r="P7" s="400"/>
      <c r="Q7" s="400"/>
      <c r="R7" s="400"/>
      <c r="S7" s="187"/>
      <c r="T7" s="400"/>
      <c r="U7" s="187"/>
      <c r="V7" s="400"/>
      <c r="W7" s="400"/>
      <c r="Z7" s="2" t="s">
        <v>102</v>
      </c>
      <c r="AA7" s="1" t="s">
        <v>636</v>
      </c>
      <c r="AB7" s="18">
        <v>4</v>
      </c>
      <c r="AC7" s="1"/>
    </row>
    <row r="8" spans="1:30" ht="20.25" customHeight="1">
      <c r="A8" s="190" t="s">
        <v>175</v>
      </c>
      <c r="B8" s="185"/>
      <c r="C8" s="400"/>
      <c r="D8" s="400"/>
      <c r="E8" s="141"/>
      <c r="F8" s="400"/>
      <c r="G8" s="400"/>
      <c r="H8" s="400"/>
      <c r="I8" s="400"/>
      <c r="J8" s="400"/>
      <c r="K8" s="187"/>
      <c r="L8" s="400"/>
      <c r="M8" s="187"/>
      <c r="N8" s="187"/>
      <c r="O8" s="400"/>
      <c r="P8" s="400"/>
      <c r="Q8" s="400"/>
      <c r="R8" s="400"/>
      <c r="S8" s="187"/>
      <c r="T8" s="400"/>
      <c r="U8" s="187"/>
      <c r="V8" s="400"/>
      <c r="W8" s="400"/>
      <c r="AA8" s="1" t="s">
        <v>637</v>
      </c>
      <c r="AB8" s="18">
        <v>5</v>
      </c>
      <c r="AC8" s="1"/>
    </row>
    <row r="9" spans="1:30" ht="20.25" customHeight="1">
      <c r="A9" s="185"/>
      <c r="B9" s="144" t="s">
        <v>65</v>
      </c>
      <c r="C9" s="400" t="s">
        <v>200</v>
      </c>
      <c r="D9" s="400"/>
      <c r="E9" s="400"/>
      <c r="F9" s="400"/>
      <c r="G9" s="400"/>
      <c r="H9" s="400"/>
      <c r="I9" s="400"/>
      <c r="J9" s="400"/>
      <c r="K9" s="187"/>
      <c r="L9" s="400"/>
      <c r="M9" s="187"/>
      <c r="N9" s="187"/>
      <c r="O9" s="400"/>
      <c r="P9" s="400"/>
      <c r="Q9" s="400"/>
      <c r="R9" s="400"/>
      <c r="S9" s="187"/>
      <c r="T9" s="400"/>
      <c r="U9" s="187"/>
      <c r="V9" s="400"/>
      <c r="W9" s="400"/>
      <c r="AA9" s="1" t="s">
        <v>638</v>
      </c>
      <c r="AB9" s="18">
        <v>6</v>
      </c>
      <c r="AC9" s="1"/>
    </row>
    <row r="10" spans="1:30" ht="20.25" customHeight="1">
      <c r="A10" s="185"/>
      <c r="B10" s="144" t="s">
        <v>65</v>
      </c>
      <c r="C10" s="400" t="s">
        <v>201</v>
      </c>
      <c r="D10" s="400"/>
      <c r="E10" s="400"/>
      <c r="F10" s="400"/>
      <c r="G10" s="400"/>
      <c r="H10" s="400"/>
      <c r="I10" s="400"/>
      <c r="J10" s="400"/>
      <c r="K10" s="187"/>
      <c r="L10" s="400"/>
      <c r="M10" s="187"/>
      <c r="N10" s="187"/>
      <c r="O10" s="400"/>
      <c r="P10" s="400"/>
      <c r="Q10" s="400"/>
      <c r="R10" s="400"/>
      <c r="S10" s="187"/>
      <c r="T10" s="400"/>
      <c r="U10" s="187"/>
      <c r="V10" s="400"/>
      <c r="W10" s="400"/>
    </row>
    <row r="11" spans="1:30" ht="20.25" customHeight="1">
      <c r="A11" s="185"/>
      <c r="B11" s="144" t="s">
        <v>65</v>
      </c>
      <c r="C11" s="400" t="s">
        <v>104</v>
      </c>
      <c r="D11" s="400"/>
      <c r="E11" s="400"/>
      <c r="F11" s="400"/>
      <c r="G11" s="400"/>
      <c r="H11" s="400"/>
      <c r="I11" s="400"/>
      <c r="J11" s="400"/>
      <c r="K11" s="187"/>
      <c r="L11" s="400"/>
      <c r="M11" s="187"/>
      <c r="N11" s="187"/>
      <c r="O11" s="400"/>
      <c r="P11" s="400"/>
      <c r="Q11" s="400"/>
      <c r="R11" s="400"/>
      <c r="S11" s="187"/>
      <c r="T11" s="400"/>
      <c r="U11" s="187"/>
      <c r="V11" s="400"/>
      <c r="W11" s="400"/>
      <c r="Z11" s="1" t="s">
        <v>84</v>
      </c>
      <c r="AB11" s="1" t="s">
        <v>92</v>
      </c>
      <c r="AC11" s="1" t="s">
        <v>93</v>
      </c>
      <c r="AD11" s="1" t="s">
        <v>94</v>
      </c>
    </row>
    <row r="12" spans="1:30" ht="20.25" customHeight="1">
      <c r="A12" s="185"/>
      <c r="B12" s="185"/>
      <c r="C12" s="144" t="s">
        <v>65</v>
      </c>
      <c r="D12" s="184" t="s">
        <v>105</v>
      </c>
      <c r="E12" s="185"/>
      <c r="F12" s="185"/>
      <c r="G12" s="185"/>
      <c r="H12" s="185"/>
      <c r="I12" s="171" t="s">
        <v>294</v>
      </c>
      <c r="J12" s="245">
        <v>5</v>
      </c>
      <c r="K12" s="171" t="s">
        <v>62</v>
      </c>
      <c r="L12" s="105"/>
      <c r="M12" s="171" t="s">
        <v>63</v>
      </c>
      <c r="N12" s="105"/>
      <c r="O12" s="171" t="s">
        <v>64</v>
      </c>
      <c r="P12" s="171" t="s">
        <v>106</v>
      </c>
      <c r="Q12" s="171" t="s">
        <v>294</v>
      </c>
      <c r="R12" s="245">
        <v>5</v>
      </c>
      <c r="S12" s="171" t="s">
        <v>62</v>
      </c>
      <c r="T12" s="105"/>
      <c r="U12" s="171" t="s">
        <v>63</v>
      </c>
      <c r="V12" s="105"/>
      <c r="W12" s="14" t="s">
        <v>64</v>
      </c>
      <c r="Z12" s="19">
        <f>IF(OR(J12="",L12="",N12="",R12="",T12="",V12=""),0,DATE(R12,T12,V12)-DATE(J12,L12,N12)+1)</f>
        <v>0</v>
      </c>
      <c r="AA12" s="3" t="s">
        <v>107</v>
      </c>
      <c r="AB12" s="18" t="str">
        <f>IF(Q26="","",IF(Q26="午前",R26*60+T26,IF(R26&gt;12,R26*60+T26,(R26+12)*60+T26)))</f>
        <v/>
      </c>
      <c r="AC12" s="18">
        <f>MAX(AB12:AB15)</f>
        <v>0</v>
      </c>
      <c r="AD12" s="18" t="str">
        <f>INT(AC12/60)&amp;"時"&amp;RIGHT("0"&amp;MOD(AC12,60),2)&amp;"分"</f>
        <v>0時00分</v>
      </c>
    </row>
    <row r="13" spans="1:30" ht="20.25" customHeight="1">
      <c r="A13" s="185"/>
      <c r="B13" s="185"/>
      <c r="C13" s="144" t="s">
        <v>65</v>
      </c>
      <c r="D13" s="184" t="s">
        <v>108</v>
      </c>
      <c r="E13" s="185"/>
      <c r="F13" s="185"/>
      <c r="G13" s="185"/>
      <c r="H13" s="185"/>
      <c r="I13" s="171" t="s">
        <v>294</v>
      </c>
      <c r="J13" s="245">
        <v>5</v>
      </c>
      <c r="K13" s="171" t="s">
        <v>62</v>
      </c>
      <c r="L13" s="173">
        <v>12</v>
      </c>
      <c r="M13" s="171" t="s">
        <v>63</v>
      </c>
      <c r="N13" s="105"/>
      <c r="O13" s="171" t="s">
        <v>64</v>
      </c>
      <c r="P13" s="171" t="s">
        <v>106</v>
      </c>
      <c r="Q13" s="171" t="s">
        <v>294</v>
      </c>
      <c r="R13" s="173">
        <v>6</v>
      </c>
      <c r="S13" s="171" t="s">
        <v>62</v>
      </c>
      <c r="T13" s="173">
        <v>1</v>
      </c>
      <c r="U13" s="171" t="s">
        <v>63</v>
      </c>
      <c r="V13" s="105"/>
      <c r="W13" s="14" t="s">
        <v>64</v>
      </c>
      <c r="Z13" s="19">
        <f>IF(OR(J13="",L13="",N13="",R13="",T13="",V13=""),0,DATE(R13,T13,V13)-DATE(J13,L13,N13)+1)</f>
        <v>0</v>
      </c>
      <c r="AA13" s="3" t="s">
        <v>109</v>
      </c>
      <c r="AB13" s="18" t="str">
        <f>IF(Q27="","",IF(Q27="午前",R27*60+T27,IF(R27&gt;12,R27*60+T27,(R27+12)*60+T27)))</f>
        <v/>
      </c>
    </row>
    <row r="14" spans="1:30" ht="20.25" customHeight="1">
      <c r="A14" s="185"/>
      <c r="B14" s="185"/>
      <c r="C14" s="144" t="s">
        <v>65</v>
      </c>
      <c r="D14" s="184" t="s">
        <v>110</v>
      </c>
      <c r="E14" s="185"/>
      <c r="F14" s="185"/>
      <c r="G14" s="185"/>
      <c r="H14" s="185"/>
      <c r="I14" s="171" t="s">
        <v>294</v>
      </c>
      <c r="J14" s="173">
        <v>5</v>
      </c>
      <c r="K14" s="171" t="s">
        <v>62</v>
      </c>
      <c r="L14" s="173">
        <v>4</v>
      </c>
      <c r="M14" s="171" t="s">
        <v>63</v>
      </c>
      <c r="N14" s="105"/>
      <c r="O14" s="171" t="s">
        <v>64</v>
      </c>
      <c r="P14" s="171" t="s">
        <v>106</v>
      </c>
      <c r="Q14" s="171" t="s">
        <v>294</v>
      </c>
      <c r="R14" s="173">
        <v>5</v>
      </c>
      <c r="S14" s="171" t="s">
        <v>62</v>
      </c>
      <c r="T14" s="173">
        <v>4</v>
      </c>
      <c r="U14" s="171" t="s">
        <v>63</v>
      </c>
      <c r="V14" s="105"/>
      <c r="W14" s="14" t="s">
        <v>64</v>
      </c>
      <c r="Z14" s="19">
        <f>IF(OR(J14="",L14="",N14="",R14="",T14="",V14=""),0,DATE(R14,T14,V14)-DATE(J14,L14,N14)+1)</f>
        <v>0</v>
      </c>
      <c r="AA14" s="4" t="s">
        <v>111</v>
      </c>
      <c r="AB14" s="18" t="str">
        <f>IF(Q28="","",IF(Q28="午前",R28*60+T28,IF(R28&gt;12,R28*60+T28,(R28+12)*60+T28)))</f>
        <v/>
      </c>
    </row>
    <row r="15" spans="1:30" ht="20.25" customHeight="1">
      <c r="A15" s="185"/>
      <c r="B15" s="185"/>
      <c r="C15" s="145"/>
      <c r="D15" s="185"/>
      <c r="E15" s="185"/>
      <c r="F15" s="185"/>
      <c r="G15" s="185"/>
      <c r="H15" s="185"/>
      <c r="I15" s="171" t="s">
        <v>294</v>
      </c>
      <c r="J15" s="245">
        <v>6</v>
      </c>
      <c r="K15" s="171" t="s">
        <v>62</v>
      </c>
      <c r="L15" s="173">
        <v>3</v>
      </c>
      <c r="M15" s="171" t="s">
        <v>63</v>
      </c>
      <c r="N15" s="105"/>
      <c r="O15" s="171" t="s">
        <v>64</v>
      </c>
      <c r="P15" s="171" t="s">
        <v>106</v>
      </c>
      <c r="Q15" s="171" t="s">
        <v>294</v>
      </c>
      <c r="R15" s="245">
        <v>6</v>
      </c>
      <c r="S15" s="171" t="s">
        <v>62</v>
      </c>
      <c r="T15" s="173">
        <v>3</v>
      </c>
      <c r="U15" s="171" t="s">
        <v>63</v>
      </c>
      <c r="V15" s="218"/>
      <c r="W15" s="14" t="s">
        <v>64</v>
      </c>
      <c r="Z15" s="19">
        <f>IF(OR(J15="",L15="",N15="",R15="",T15="",V15=""),0,DATE(R15,T15,V15)-DATE(J15,L15,N15)+1)</f>
        <v>0</v>
      </c>
      <c r="AA15" s="3" t="s">
        <v>112</v>
      </c>
      <c r="AB15" s="18" t="str">
        <f>IF(Q29="","",IF(Q29="午前",R29*60+T29,IF(R29&gt;12,R29*60+T29,(R29+12)*60+T29)))</f>
        <v/>
      </c>
    </row>
    <row r="16" spans="1:30" ht="20.25" customHeight="1">
      <c r="A16" s="185"/>
      <c r="B16" s="185"/>
      <c r="C16" s="144" t="s">
        <v>65</v>
      </c>
      <c r="D16" s="184" t="s">
        <v>85</v>
      </c>
      <c r="E16" s="185"/>
      <c r="F16" s="43"/>
      <c r="G16" s="146" t="s">
        <v>90</v>
      </c>
      <c r="H16" s="171" t="s">
        <v>113</v>
      </c>
      <c r="I16" s="649"/>
      <c r="J16" s="649"/>
      <c r="K16" s="650" t="s">
        <v>86</v>
      </c>
      <c r="L16" s="651"/>
      <c r="M16" s="651"/>
      <c r="N16" s="147"/>
      <c r="O16" s="43"/>
      <c r="P16" s="43"/>
      <c r="Q16" s="43"/>
      <c r="R16" s="43"/>
      <c r="S16" s="172"/>
      <c r="T16" s="43"/>
      <c r="U16" s="172"/>
      <c r="V16" s="43"/>
      <c r="W16" s="43"/>
      <c r="Z16" s="18">
        <f>IF(C16="☐",0,IF(I16="",0,IF(I16="毎週",365/7,IF(I16="隔週",365/7/2,12))))</f>
        <v>0</v>
      </c>
    </row>
    <row r="17" spans="1:34" ht="20.25" customHeight="1">
      <c r="A17" s="185"/>
      <c r="B17" s="185"/>
      <c r="C17" s="144" t="s">
        <v>65</v>
      </c>
      <c r="D17" s="184" t="s">
        <v>89</v>
      </c>
      <c r="E17" s="185"/>
      <c r="F17" s="146" t="s">
        <v>87</v>
      </c>
      <c r="G17" s="20" t="str">
        <f>IF(F46="","",SUM(F46:G48))</f>
        <v/>
      </c>
      <c r="H17" s="14" t="s">
        <v>88</v>
      </c>
      <c r="I17" s="43"/>
      <c r="J17" s="148" t="s">
        <v>114</v>
      </c>
      <c r="K17" s="638"/>
      <c r="L17" s="638"/>
      <c r="M17" s="638"/>
      <c r="N17" s="638"/>
      <c r="O17" s="638"/>
      <c r="P17" s="638"/>
      <c r="Q17" s="638"/>
      <c r="R17" s="638"/>
      <c r="S17" s="638"/>
      <c r="T17" s="638"/>
      <c r="U17" s="638"/>
      <c r="V17" s="638"/>
      <c r="W17" s="43" t="s">
        <v>115</v>
      </c>
      <c r="Z17" s="18" t="str">
        <f>G17</f>
        <v/>
      </c>
    </row>
    <row r="18" spans="1:34" ht="17.25" customHeight="1">
      <c r="A18" s="185"/>
      <c r="B18" s="185"/>
      <c r="C18" s="185"/>
      <c r="D18" s="185"/>
      <c r="E18" s="185"/>
      <c r="F18" s="185"/>
      <c r="G18" s="185"/>
      <c r="H18" s="185"/>
      <c r="I18" s="43"/>
      <c r="J18" s="43"/>
      <c r="K18" s="172"/>
      <c r="L18" s="43"/>
      <c r="M18" s="172"/>
      <c r="N18" s="172"/>
      <c r="O18" s="43"/>
      <c r="P18" s="43"/>
      <c r="Q18" s="43"/>
      <c r="R18" s="43"/>
      <c r="S18" s="172"/>
      <c r="T18" s="43"/>
      <c r="U18" s="172"/>
      <c r="V18" s="43"/>
      <c r="W18" s="43"/>
    </row>
    <row r="19" spans="1:34" ht="20.25" customHeight="1">
      <c r="A19" s="190" t="s">
        <v>176</v>
      </c>
      <c r="B19" s="185"/>
      <c r="C19" s="185"/>
      <c r="D19" s="185"/>
      <c r="E19" s="141"/>
      <c r="F19" s="185"/>
      <c r="G19" s="185"/>
      <c r="H19" s="185"/>
      <c r="I19" s="43"/>
      <c r="J19" s="43"/>
      <c r="K19" s="172"/>
      <c r="L19" s="43"/>
      <c r="M19" s="172"/>
      <c r="N19" s="172"/>
      <c r="O19" s="43"/>
      <c r="P19" s="43"/>
      <c r="Q19" s="43"/>
      <c r="R19" s="43"/>
      <c r="S19" s="172"/>
      <c r="T19" s="43"/>
      <c r="U19" s="172"/>
      <c r="V19" s="43"/>
      <c r="W19" s="43"/>
    </row>
    <row r="20" spans="1:34" ht="20.25" customHeight="1">
      <c r="A20" s="185"/>
      <c r="B20" s="185"/>
      <c r="C20" s="185" t="s">
        <v>202</v>
      </c>
      <c r="D20" s="32"/>
      <c r="E20" s="32"/>
      <c r="F20" s="32"/>
      <c r="G20" s="32"/>
      <c r="H20" s="32"/>
      <c r="I20" s="36"/>
      <c r="J20" s="36"/>
      <c r="K20" s="173"/>
      <c r="L20" s="36"/>
      <c r="M20" s="173"/>
      <c r="N20" s="173"/>
      <c r="O20" s="36"/>
      <c r="P20" s="36"/>
      <c r="Q20" s="36"/>
      <c r="R20" s="36"/>
      <c r="S20" s="173"/>
      <c r="T20" s="36"/>
      <c r="U20" s="173"/>
      <c r="V20" s="43"/>
      <c r="W20" s="43"/>
      <c r="X20" s="157"/>
      <c r="AE20" s="53"/>
    </row>
    <row r="21" spans="1:34" ht="20.25" customHeight="1">
      <c r="A21" s="185"/>
      <c r="B21" s="185"/>
      <c r="C21" s="4" t="s">
        <v>122</v>
      </c>
      <c r="D21" s="106"/>
      <c r="E21" s="106"/>
      <c r="F21" s="31" t="s">
        <v>119</v>
      </c>
      <c r="G21" s="106"/>
      <c r="H21" s="33" t="s">
        <v>57</v>
      </c>
      <c r="I21" s="52" t="s">
        <v>58</v>
      </c>
      <c r="J21" s="105"/>
      <c r="K21" s="34" t="s">
        <v>59</v>
      </c>
      <c r="L21" s="108"/>
      <c r="M21" s="34" t="s">
        <v>60</v>
      </c>
      <c r="N21" s="173"/>
      <c r="O21" s="31" t="s">
        <v>120</v>
      </c>
      <c r="P21" s="173"/>
      <c r="Q21" s="109"/>
      <c r="R21" s="105"/>
      <c r="S21" s="34" t="s">
        <v>59</v>
      </c>
      <c r="T21" s="108"/>
      <c r="U21" s="34" t="s">
        <v>60</v>
      </c>
      <c r="V21" s="43"/>
      <c r="W21" s="36" t="str">
        <f>IF(X21=0,"（　 時間　 分)","（"&amp;INT(X21/60)&amp;"時間"&amp;RIGHT("0"&amp;MOD(X21,60),2)&amp;"分）")</f>
        <v>（　 時間　 分)</v>
      </c>
      <c r="X21" s="21">
        <f>IF(J21="",0,IF(L21="",0,IF(R21="",0,IF(T21="",0,IF(I21=Q21,(R21*60+T21)-(J21*60+L21),IF(R21&lt;12,((R21+12)*60+T21)-(J21*60+L21),(R21*60+T21)-(J21*60+L21)))))))</f>
        <v>0</v>
      </c>
      <c r="Z21" s="18" t="str">
        <f>IF(E21="","",VLOOKUP(E21,$AA$1:$AB$9,2,0))</f>
        <v/>
      </c>
      <c r="AA21" s="18" t="str">
        <f>IF(G21="",IF(E21="","",VLOOKUP(E21,$AA$1:$AB$9,2,0)),VLOOKUP(G21,$AA$1:$AB$9,2,0))</f>
        <v/>
      </c>
      <c r="AB21" s="18">
        <f>IF(X21=0,0,IF(Z21="",0,IF(AA21="","",AA21-Z21+1)))</f>
        <v>0</v>
      </c>
      <c r="AC21" s="18">
        <f>IF(D21="",0,IF(D21="毎週",AB21*(365/12/7),IF(D21="隔週",AB21*(365/12/7/2),AB21)))</f>
        <v>0</v>
      </c>
      <c r="AD21" s="18">
        <f>X21*AC21</f>
        <v>0</v>
      </c>
      <c r="AE21" s="22">
        <f>IF(SUM(AB21:AB24)=0,0,SUM(AD21:AD24)/SUM(AC21:AC24)/60)</f>
        <v>0</v>
      </c>
      <c r="AH21" s="48"/>
    </row>
    <row r="22" spans="1:34" ht="20.25" customHeight="1">
      <c r="A22" s="185"/>
      <c r="B22" s="185"/>
      <c r="C22" s="4" t="s">
        <v>121</v>
      </c>
      <c r="D22" s="107"/>
      <c r="E22" s="106"/>
      <c r="F22" s="31" t="s">
        <v>180</v>
      </c>
      <c r="G22" s="106"/>
      <c r="H22" s="33" t="s">
        <v>57</v>
      </c>
      <c r="I22" s="52" t="s">
        <v>58</v>
      </c>
      <c r="J22" s="105"/>
      <c r="K22" s="34" t="s">
        <v>59</v>
      </c>
      <c r="L22" s="108"/>
      <c r="M22" s="34" t="s">
        <v>60</v>
      </c>
      <c r="N22" s="173"/>
      <c r="O22" s="31" t="s">
        <v>180</v>
      </c>
      <c r="P22" s="173"/>
      <c r="Q22" s="109"/>
      <c r="R22" s="105"/>
      <c r="S22" s="34" t="s">
        <v>59</v>
      </c>
      <c r="T22" s="108"/>
      <c r="U22" s="34" t="s">
        <v>60</v>
      </c>
      <c r="V22" s="43"/>
      <c r="W22" s="36" t="str">
        <f>IF(X22=0,"（　 時間　 分)","（"&amp;INT(X22/60)&amp;"時間"&amp;RIGHT("0"&amp;MOD(X22,60),2)&amp;"分）")</f>
        <v>（　 時間　 分)</v>
      </c>
      <c r="X22" s="21">
        <f>IF(J22="",0,IF(L22="",0,IF(R22="",0,IF(T22="",0,IF(I22=Q22,(R22*60+T22)-(J22*60+L22),IF(R22&lt;12,((R22+12)*60+T22)-(J22*60+L22),(R22*60+T22)-(J22*60+L22)))))))</f>
        <v>0</v>
      </c>
      <c r="Z22" s="18" t="str">
        <f>IF(E22="","",VLOOKUP(E22,$AA$1:$AB$9,2,0))</f>
        <v/>
      </c>
      <c r="AA22" s="18" t="str">
        <f>IF(G22="",IF(E22="","",VLOOKUP(E22,$AA$1:$AB$9,2,0)),VLOOKUP(G22,$AA$1:$AB$9,2,0))</f>
        <v/>
      </c>
      <c r="AB22" s="18">
        <f>IF(X22=0,0,IF(Z22="",0,IF(AA22="","",AA22-Z22+1)))</f>
        <v>0</v>
      </c>
      <c r="AC22" s="18">
        <f>IF(D22="",0,IF(D22="毎週",AB22*(365/12/7),IF(D22="隔週",AB22*(365/12/7/2),AB22)))</f>
        <v>0</v>
      </c>
      <c r="AD22" s="18">
        <f>X22*AC22</f>
        <v>0</v>
      </c>
      <c r="AE22" s="53"/>
      <c r="AH22" s="48"/>
    </row>
    <row r="23" spans="1:34" ht="20.25" customHeight="1">
      <c r="A23" s="185"/>
      <c r="B23" s="185"/>
      <c r="C23" s="4" t="s">
        <v>123</v>
      </c>
      <c r="D23" s="107"/>
      <c r="E23" s="106"/>
      <c r="F23" s="31" t="s">
        <v>180</v>
      </c>
      <c r="G23" s="106"/>
      <c r="H23" s="33" t="s">
        <v>57</v>
      </c>
      <c r="I23" s="52" t="s">
        <v>58</v>
      </c>
      <c r="J23" s="105"/>
      <c r="K23" s="34" t="s">
        <v>59</v>
      </c>
      <c r="L23" s="108"/>
      <c r="M23" s="34" t="s">
        <v>60</v>
      </c>
      <c r="N23" s="173"/>
      <c r="O23" s="31" t="s">
        <v>180</v>
      </c>
      <c r="P23" s="173"/>
      <c r="Q23" s="109"/>
      <c r="R23" s="105"/>
      <c r="S23" s="34" t="s">
        <v>59</v>
      </c>
      <c r="T23" s="108"/>
      <c r="U23" s="34" t="s">
        <v>60</v>
      </c>
      <c r="V23" s="43"/>
      <c r="W23" s="36" t="str">
        <f>IF(X23=0,"（　 時間　 分)","（"&amp;INT(X23/60)&amp;"時間"&amp;RIGHT("0"&amp;MOD(X23,60),2)&amp;"分）")</f>
        <v>（　 時間　 分)</v>
      </c>
      <c r="X23" s="21">
        <f>IF(J23="",0,IF(L23="",0,IF(R23="",0,IF(T23="",0,IF(I23=Q23,(R23*60+T23)-(J23*60+L23),IF(R23&lt;12,((R23+12)*60+T23)-(J23*60+L23),(R23*60+T23)-(J23*60+L23)))))))</f>
        <v>0</v>
      </c>
      <c r="Z23" s="18" t="str">
        <f>IF(E23="","",VLOOKUP(E23,$AA$1:$AB$9,2,0))</f>
        <v/>
      </c>
      <c r="AA23" s="18" t="str">
        <f>IF(G23="",IF(E23="","",VLOOKUP(E23,$AA$1:$AB$9,2,0)),VLOOKUP(G23,$AA$1:$AB$9,2,0))</f>
        <v/>
      </c>
      <c r="AB23" s="18">
        <f>IF(X23=0,0,IF(Z23="",0,IF(AA23="","",AA23-Z23+1)))</f>
        <v>0</v>
      </c>
      <c r="AC23" s="18">
        <f>IF(D23="",0,IF(D23="毎週",AB23*(365/12/7),IF(D23="隔週",AB23*(365/12/7/2),AB23)))</f>
        <v>0</v>
      </c>
      <c r="AD23" s="18">
        <f>X23*AC23</f>
        <v>0</v>
      </c>
      <c r="AE23" s="53"/>
      <c r="AH23" s="48"/>
    </row>
    <row r="24" spans="1:34" ht="20.25" customHeight="1">
      <c r="A24" s="185"/>
      <c r="B24" s="185"/>
      <c r="C24" s="4" t="s">
        <v>124</v>
      </c>
      <c r="D24" s="107"/>
      <c r="E24" s="106"/>
      <c r="F24" s="31" t="s">
        <v>180</v>
      </c>
      <c r="G24" s="106"/>
      <c r="H24" s="33" t="s">
        <v>57</v>
      </c>
      <c r="I24" s="52" t="s">
        <v>58</v>
      </c>
      <c r="J24" s="105"/>
      <c r="K24" s="34" t="s">
        <v>59</v>
      </c>
      <c r="L24" s="108"/>
      <c r="M24" s="34" t="s">
        <v>60</v>
      </c>
      <c r="N24" s="173"/>
      <c r="O24" s="31" t="s">
        <v>180</v>
      </c>
      <c r="P24" s="173"/>
      <c r="Q24" s="109"/>
      <c r="R24" s="105"/>
      <c r="S24" s="34" t="s">
        <v>59</v>
      </c>
      <c r="T24" s="108"/>
      <c r="U24" s="35" t="s">
        <v>60</v>
      </c>
      <c r="V24" s="43"/>
      <c r="W24" s="36" t="str">
        <f>IF(X24=0,"（　 時間　 分)","（"&amp;INT(X24/60)&amp;"時間"&amp;RIGHT("0"&amp;MOD(X24,60),2)&amp;"分）")</f>
        <v>（　 時間　 分)</v>
      </c>
      <c r="X24" s="21">
        <f>IF(J24="",0,IF(L24="",0,IF(R24="",0,IF(T24="",0,IF(I24=Q24,(R24*60+T24)-(J24*60+L24),IF(R24&lt;12,((R24+12)*60+T24)-(J24*60+L24),(R24*60+T24)-(J24*60+L24)))))))</f>
        <v>0</v>
      </c>
      <c r="Z24" s="18" t="str">
        <f>IF(E24="","",VLOOKUP(E24,$AA$1:$AB$9,2,0))</f>
        <v/>
      </c>
      <c r="AA24" s="18" t="str">
        <f>IF(G24="",IF(E24="","",VLOOKUP(E24,$AA$1:$AB$9,2,0)),VLOOKUP(G24,$AA$1:$AB$9,2,0))</f>
        <v/>
      </c>
      <c r="AB24" s="18">
        <f>IF(X24=0,0,IF(Z24="",0,IF(AA24="","",AA24-Z24+1)))</f>
        <v>0</v>
      </c>
      <c r="AC24" s="18">
        <f>IF(D24="",0,IF(D24="毎週",AB24*(365/12/7),IF(D24="隔週",AB24*(365/12/7/2),AB24)))</f>
        <v>0</v>
      </c>
      <c r="AD24" s="18">
        <f>X24*AC24</f>
        <v>0</v>
      </c>
      <c r="AE24" s="53"/>
      <c r="AH24" s="48"/>
    </row>
    <row r="25" spans="1:34" ht="20.25" customHeight="1">
      <c r="A25" s="185"/>
      <c r="B25" s="185"/>
      <c r="C25" s="185" t="s">
        <v>177</v>
      </c>
      <c r="D25" s="32"/>
      <c r="E25" s="32"/>
      <c r="F25" s="32"/>
      <c r="G25" s="32"/>
      <c r="H25" s="32"/>
      <c r="I25" s="36"/>
      <c r="J25" s="36"/>
      <c r="K25" s="173"/>
      <c r="L25" s="36"/>
      <c r="M25" s="173"/>
      <c r="N25" s="173"/>
      <c r="O25" s="36"/>
      <c r="P25" s="36"/>
      <c r="Q25" s="36"/>
      <c r="R25" s="36"/>
      <c r="S25" s="173"/>
      <c r="T25" s="36"/>
      <c r="U25" s="173"/>
      <c r="V25" s="43"/>
      <c r="W25" s="36"/>
      <c r="X25" s="157"/>
      <c r="AE25" s="53"/>
    </row>
    <row r="26" spans="1:34" ht="20.25" customHeight="1">
      <c r="A26" s="185"/>
      <c r="B26" s="185"/>
      <c r="C26" s="4" t="s">
        <v>122</v>
      </c>
      <c r="D26" s="106"/>
      <c r="E26" s="106"/>
      <c r="F26" s="31" t="s">
        <v>179</v>
      </c>
      <c r="G26" s="106"/>
      <c r="H26" s="33" t="s">
        <v>57</v>
      </c>
      <c r="I26" s="109"/>
      <c r="J26" s="105"/>
      <c r="K26" s="34" t="s">
        <v>59</v>
      </c>
      <c r="L26" s="108"/>
      <c r="M26" s="34" t="s">
        <v>60</v>
      </c>
      <c r="N26" s="173"/>
      <c r="O26" s="31" t="s">
        <v>180</v>
      </c>
      <c r="P26" s="173"/>
      <c r="Q26" s="109"/>
      <c r="R26" s="105"/>
      <c r="S26" s="34" t="s">
        <v>59</v>
      </c>
      <c r="T26" s="108"/>
      <c r="U26" s="34" t="s">
        <v>60</v>
      </c>
      <c r="V26" s="43"/>
      <c r="W26" s="36" t="str">
        <f>IF(X26=0,"（　 時間　 分)","（"&amp;INT(X26/60)&amp;"時間"&amp;RIGHT("0"&amp;MOD(X26,60),2)&amp;"分）")</f>
        <v>（　 時間　 分)</v>
      </c>
      <c r="X26" s="21">
        <f>IF(J26="",0,IF(L26="",0,IF(R26="",0,IF(T26="",0,IF(I26=Q26,(R26*60+T26)-(J26*60+L26),IF(R26&lt;12,((R26+12)*60+T26)-(J26*60+L26),(R26*60+T26)-(J26*60+L26)))))))</f>
        <v>0</v>
      </c>
      <c r="Z26" s="18" t="str">
        <f>IF(E26="","",VLOOKUP(E26,$AA$1:$AB$9,2,0))</f>
        <v/>
      </c>
      <c r="AA26" s="18" t="str">
        <f>IF(G26="",IF(E26="","",VLOOKUP(E26,$AA$1:$AB$9,2,0)),VLOOKUP(G26,$AA$1:$AB$9,2,0))</f>
        <v/>
      </c>
      <c r="AB26" s="18">
        <f>IF(X26=0,0,IF(Z26="",0,IF(AA26="","",AA26-Z26+1)))</f>
        <v>0</v>
      </c>
      <c r="AC26" s="18">
        <f>IF(D26="",0,IF(D26="毎週",AB26*(365/12/7),IF(D26="隔週",AB26*(365/12/7/2),AB26)))</f>
        <v>0</v>
      </c>
      <c r="AD26" s="18">
        <f>X26*AC26</f>
        <v>0</v>
      </c>
      <c r="AE26" s="22">
        <f>IF(SUM(AB26:AB29)=0,0,SUM(AD26:AD29)/SUM(AC26:AC29)/60)</f>
        <v>0</v>
      </c>
      <c r="AH26" s="48"/>
    </row>
    <row r="27" spans="1:34" ht="20.25" customHeight="1">
      <c r="A27" s="185"/>
      <c r="B27" s="185"/>
      <c r="C27" s="4" t="s">
        <v>121</v>
      </c>
      <c r="D27" s="107"/>
      <c r="E27" s="106"/>
      <c r="F27" s="31" t="s">
        <v>181</v>
      </c>
      <c r="G27" s="106"/>
      <c r="H27" s="33" t="s">
        <v>57</v>
      </c>
      <c r="I27" s="109"/>
      <c r="J27" s="105"/>
      <c r="K27" s="34" t="s">
        <v>59</v>
      </c>
      <c r="L27" s="108"/>
      <c r="M27" s="34" t="s">
        <v>60</v>
      </c>
      <c r="N27" s="173"/>
      <c r="O27" s="31" t="s">
        <v>180</v>
      </c>
      <c r="P27" s="173"/>
      <c r="Q27" s="109"/>
      <c r="R27" s="105"/>
      <c r="S27" s="34" t="s">
        <v>59</v>
      </c>
      <c r="T27" s="108"/>
      <c r="U27" s="34" t="s">
        <v>60</v>
      </c>
      <c r="V27" s="43"/>
      <c r="W27" s="36" t="str">
        <f>IF(X27=0,"（　 時間　 分)","（"&amp;INT(X27/60)&amp;"時間"&amp;RIGHT("0"&amp;MOD(X27,60),2)&amp;"分）")</f>
        <v>（　 時間　 分)</v>
      </c>
      <c r="X27" s="21">
        <f>IF(J27="",0,IF(L27="",0,IF(R27="",0,IF(T27="",0,IF(I27=Q27,(R27*60+T27)-(J27*60+L27),IF(R27&lt;12,((R27+12)*60+T27)-(J27*60+L27),(R27*60+T27)-(J27*60+L27)))))))</f>
        <v>0</v>
      </c>
      <c r="Z27" s="18" t="str">
        <f>IF(E27="","",VLOOKUP(E27,$AA$1:$AB$9,2,0))</f>
        <v/>
      </c>
      <c r="AA27" s="18" t="str">
        <f>IF(G27="",IF(E27="","",VLOOKUP(E27,$AA$1:$AB$9,2,0)),VLOOKUP(G27,$AA$1:$AB$9,2,0))</f>
        <v/>
      </c>
      <c r="AB27" s="18">
        <f>IF(X27=0,0,IF(Z27="",0,IF(AA27="","",AA27-Z27+1)))</f>
        <v>0</v>
      </c>
      <c r="AC27" s="18">
        <f>IF(D27="",0,IF(D27="毎週",AB27*(365/12/7),IF(D27="隔週",AB27*(365/12/7/2),AB27)))</f>
        <v>0</v>
      </c>
      <c r="AD27" s="18">
        <f>X27*AC27</f>
        <v>0</v>
      </c>
      <c r="AE27" s="53"/>
      <c r="AH27" s="48"/>
    </row>
    <row r="28" spans="1:34" ht="20.25" customHeight="1">
      <c r="A28" s="185"/>
      <c r="B28" s="185"/>
      <c r="C28" s="4" t="s">
        <v>123</v>
      </c>
      <c r="D28" s="107"/>
      <c r="E28" s="106"/>
      <c r="F28" s="31" t="s">
        <v>182</v>
      </c>
      <c r="G28" s="106"/>
      <c r="H28" s="33" t="s">
        <v>57</v>
      </c>
      <c r="I28" s="109"/>
      <c r="J28" s="105"/>
      <c r="K28" s="34" t="s">
        <v>59</v>
      </c>
      <c r="L28" s="108"/>
      <c r="M28" s="34" t="s">
        <v>60</v>
      </c>
      <c r="N28" s="173"/>
      <c r="O28" s="31" t="s">
        <v>180</v>
      </c>
      <c r="P28" s="173"/>
      <c r="Q28" s="109"/>
      <c r="R28" s="105"/>
      <c r="S28" s="34" t="s">
        <v>59</v>
      </c>
      <c r="T28" s="108"/>
      <c r="U28" s="34" t="s">
        <v>60</v>
      </c>
      <c r="V28" s="43"/>
      <c r="W28" s="36" t="str">
        <f>IF(X28=0,"（　 時間　 分)","（"&amp;INT(X28/60)&amp;"時間"&amp;RIGHT("0"&amp;MOD(X28,60),2)&amp;"分）")</f>
        <v>（　 時間　 分)</v>
      </c>
      <c r="X28" s="21">
        <f>IF(J28="",0,IF(L28="",0,IF(R28="",0,IF(T28="",0,IF(I28=Q28,(R28*60+T28)-(J28*60+L28),IF(R28&lt;12,((R28+12)*60+T28)-(J28*60+L28),(R28*60+T28)-(J28*60+L28)))))))</f>
        <v>0</v>
      </c>
      <c r="Z28" s="18" t="str">
        <f>IF(E28="","",VLOOKUP(E28,$AA$1:$AB$9,2,0))</f>
        <v/>
      </c>
      <c r="AA28" s="18" t="str">
        <f>IF(G28="",IF(E28="","",VLOOKUP(E28,$AA$1:$AB$9,2,0)),VLOOKUP(G28,$AA$1:$AB$9,2,0))</f>
        <v/>
      </c>
      <c r="AB28" s="18">
        <f>IF(X28=0,0,IF(Z28="",0,IF(AA28="","",AA28-Z28+1)))</f>
        <v>0</v>
      </c>
      <c r="AC28" s="18">
        <f>IF(D28="",0,IF(D28="毎週",AB28*(365/12/7),IF(D28="隔週",AB28*(365/12/7/2),AB28)))</f>
        <v>0</v>
      </c>
      <c r="AD28" s="18">
        <f>X28*AC28</f>
        <v>0</v>
      </c>
      <c r="AE28" s="53"/>
      <c r="AH28" s="48"/>
    </row>
    <row r="29" spans="1:34" ht="20.25" customHeight="1">
      <c r="A29" s="185"/>
      <c r="B29" s="185"/>
      <c r="C29" s="4" t="s">
        <v>124</v>
      </c>
      <c r="D29" s="107"/>
      <c r="E29" s="106"/>
      <c r="F29" s="31" t="s">
        <v>182</v>
      </c>
      <c r="G29" s="106"/>
      <c r="H29" s="33" t="s">
        <v>57</v>
      </c>
      <c r="I29" s="109"/>
      <c r="J29" s="105"/>
      <c r="K29" s="34" t="s">
        <v>59</v>
      </c>
      <c r="L29" s="108"/>
      <c r="M29" s="34" t="s">
        <v>60</v>
      </c>
      <c r="N29" s="173"/>
      <c r="O29" s="31" t="s">
        <v>180</v>
      </c>
      <c r="P29" s="173"/>
      <c r="Q29" s="109"/>
      <c r="R29" s="105"/>
      <c r="S29" s="34" t="s">
        <v>59</v>
      </c>
      <c r="T29" s="108"/>
      <c r="U29" s="35" t="s">
        <v>60</v>
      </c>
      <c r="V29" s="43"/>
      <c r="W29" s="36" t="str">
        <f>IF(X29=0,"（　 時間　 分)","（"&amp;INT(X29/60)&amp;"時間"&amp;RIGHT("0"&amp;MOD(X29,60),2)&amp;"分）")</f>
        <v>（　 時間　 分)</v>
      </c>
      <c r="X29" s="21">
        <f>IF(J29="",0,IF(L29="",0,IF(R29="",0,IF(T29="",0,IF(I29=Q29,(R29*60+T29)-(J29*60+L29),IF(R29&lt;12,((R29+12)*60+T29)-(J29*60+L29),(R29*60+T29)-(J29*60+L29)))))))</f>
        <v>0</v>
      </c>
      <c r="Z29" s="18" t="str">
        <f>IF(E29="","",VLOOKUP(E29,$AA$1:$AB$9,2,0))</f>
        <v/>
      </c>
      <c r="AA29" s="18" t="str">
        <f>IF(G29="",IF(E29="","",VLOOKUP(E29,$AA$1:$AB$9,2,0)),VLOOKUP(G29,$AA$1:$AB$9,2,0))</f>
        <v/>
      </c>
      <c r="AB29" s="18">
        <f>IF(X29=0,0,IF(Z29="",0,IF(AA29="","",AA29-Z29+1)))</f>
        <v>0</v>
      </c>
      <c r="AC29" s="18">
        <f>IF(D29="",0,IF(D29="毎週",AB29*(365/12/7),IF(D29="隔週",AB29*(365/12/7/2),AB29)))</f>
        <v>0</v>
      </c>
      <c r="AD29" s="18">
        <f>X29*AC29</f>
        <v>0</v>
      </c>
      <c r="AE29" s="53"/>
      <c r="AH29" s="48"/>
    </row>
    <row r="30" spans="1:34" ht="20.25" customHeight="1">
      <c r="A30" s="185"/>
      <c r="B30" s="185"/>
      <c r="C30" s="185" t="s">
        <v>178</v>
      </c>
      <c r="D30" s="185"/>
      <c r="E30" s="185"/>
      <c r="F30" s="185"/>
      <c r="G30" s="185"/>
      <c r="H30" s="185"/>
      <c r="I30" s="43"/>
      <c r="J30" s="43"/>
      <c r="K30" s="172"/>
      <c r="L30" s="43"/>
      <c r="M30" s="172"/>
      <c r="N30" s="172"/>
      <c r="O30" s="43"/>
      <c r="P30" s="43"/>
      <c r="Q30" s="43"/>
      <c r="R30" s="43"/>
      <c r="S30" s="172"/>
      <c r="T30" s="43"/>
      <c r="U30" s="172"/>
      <c r="V30" s="43"/>
      <c r="W30" s="192"/>
      <c r="Z30" s="1" t="s">
        <v>82</v>
      </c>
      <c r="AA30" s="1" t="s">
        <v>83</v>
      </c>
      <c r="AB30" s="1" t="s">
        <v>84</v>
      </c>
      <c r="AC30" s="1" t="s">
        <v>116</v>
      </c>
      <c r="AD30" s="1" t="s">
        <v>117</v>
      </c>
      <c r="AE30" s="1" t="s">
        <v>118</v>
      </c>
      <c r="AH30" s="48"/>
    </row>
    <row r="31" spans="1:34" ht="20.25" customHeight="1">
      <c r="A31" s="185"/>
      <c r="B31" s="185"/>
      <c r="C31" s="4" t="s">
        <v>107</v>
      </c>
      <c r="D31" s="106"/>
      <c r="E31" s="106"/>
      <c r="F31" s="31" t="s">
        <v>179</v>
      </c>
      <c r="G31" s="106"/>
      <c r="H31" s="33" t="s">
        <v>57</v>
      </c>
      <c r="I31" s="52" t="s">
        <v>58</v>
      </c>
      <c r="J31" s="105"/>
      <c r="K31" s="34" t="s">
        <v>59</v>
      </c>
      <c r="L31" s="108"/>
      <c r="M31" s="34" t="s">
        <v>60</v>
      </c>
      <c r="N31" s="173"/>
      <c r="O31" s="31" t="s">
        <v>120</v>
      </c>
      <c r="P31" s="173"/>
      <c r="Q31" s="52" t="s">
        <v>58</v>
      </c>
      <c r="R31" s="105"/>
      <c r="S31" s="34" t="s">
        <v>59</v>
      </c>
      <c r="T31" s="108"/>
      <c r="U31" s="34" t="s">
        <v>60</v>
      </c>
      <c r="V31" s="43"/>
      <c r="W31" s="36" t="str">
        <f>IF(X31=0,"（　 時間　 分)","（"&amp;INT(X31/60)&amp;"時間"&amp;RIGHT("0"&amp;MOD(X31,60),2)&amp;"分）")</f>
        <v>（　 時間　 分)</v>
      </c>
      <c r="X31" s="21">
        <f>IF(J31="",0,IF(L31="",0,IF(R31="",0,IF(T31="",0,IF(I31=Q31,(R31*60+T31)-(J31*60+L31),IF(R31&lt;12,((R31+12)*60+T31)-(J31*60+L31),(R31*60+T31)-(J31*60+L31)))))))</f>
        <v>0</v>
      </c>
      <c r="Z31" s="18" t="str">
        <f>IF(E31="","",VLOOKUP(E31,$AA$1:$AB$9,2,0))</f>
        <v/>
      </c>
      <c r="AA31" s="18" t="str">
        <f>IF(G31="",IF(E31="","",VLOOKUP(E31,$AA$1:$AB$9,2,0)),VLOOKUP(G31,$AA$1:$AB$9,2,0))</f>
        <v/>
      </c>
      <c r="AB31" s="18">
        <f>IF(X31=0,0,IF(Z31="",0,IF(AA31="","",AA31-Z31+1)))</f>
        <v>0</v>
      </c>
      <c r="AC31" s="18">
        <f>IF(D31="",0,IF(D31="毎週",AB31*(365/12/7),IF(D31="隔週",AB31*(365/12/7/2),AB31)))</f>
        <v>0</v>
      </c>
      <c r="AD31" s="18">
        <f>X31*AC31</f>
        <v>0</v>
      </c>
      <c r="AE31" s="22">
        <f>IF(SUM(AB31:AB32)=0,0,SUM(AD31:AD32)/SUM(AC31:AC32)/60)</f>
        <v>0</v>
      </c>
      <c r="AH31" s="48"/>
    </row>
    <row r="32" spans="1:34" ht="20.25" customHeight="1">
      <c r="A32" s="185"/>
      <c r="B32" s="185"/>
      <c r="C32" s="4" t="s">
        <v>121</v>
      </c>
      <c r="D32" s="107"/>
      <c r="E32" s="106"/>
      <c r="F32" s="31" t="s">
        <v>180</v>
      </c>
      <c r="G32" s="106"/>
      <c r="H32" s="33" t="s">
        <v>57</v>
      </c>
      <c r="I32" s="52" t="s">
        <v>58</v>
      </c>
      <c r="J32" s="105"/>
      <c r="K32" s="34" t="s">
        <v>59</v>
      </c>
      <c r="L32" s="108"/>
      <c r="M32" s="34" t="s">
        <v>60</v>
      </c>
      <c r="N32" s="173"/>
      <c r="O32" s="31" t="s">
        <v>180</v>
      </c>
      <c r="P32" s="173"/>
      <c r="Q32" s="52" t="s">
        <v>58</v>
      </c>
      <c r="R32" s="105"/>
      <c r="S32" s="34" t="s">
        <v>59</v>
      </c>
      <c r="T32" s="108"/>
      <c r="U32" s="34" t="s">
        <v>60</v>
      </c>
      <c r="V32" s="43"/>
      <c r="W32" s="36" t="str">
        <f>IF(X32=0,"（　 時間　 分)","（"&amp;INT(X32/60)&amp;"時間"&amp;RIGHT("0"&amp;MOD(X32,60),2)&amp;"分）")</f>
        <v>（　 時間　 分)</v>
      </c>
      <c r="X32" s="21">
        <f>IF(J32="",0,IF(L32="",0,IF(R32="",0,IF(T32="",0,IF(I32=Q32,(R32*60+T32)-(J32*60+L32),IF(R32&lt;12,((R32+12)*60+T32)-(J32*60+L32),(R32*60+T32)-(J32*60+L32)))))))</f>
        <v>0</v>
      </c>
      <c r="Z32" s="18" t="str">
        <f>IF(E32="","",VLOOKUP(E32,$AA$1:$AB$9,2,0))</f>
        <v/>
      </c>
      <c r="AA32" s="18" t="str">
        <f>IF(G32="",IF(E32="","",VLOOKUP(E32,$AA$1:$AB$9,2,0)),VLOOKUP(G32,$AA$1:$AB$9,2,0))</f>
        <v/>
      </c>
      <c r="AB32" s="18">
        <f>IF(X32=0,0,IF(Z32="",0,IF(AA32="","",AA32-Z32+1)))</f>
        <v>0</v>
      </c>
      <c r="AC32" s="18">
        <f>IF(D32="",0,IF(D32="毎週",AB32*(365/12/7),IF(D32="隔週",AB32*(365/12/7/2),AB32)))</f>
        <v>0</v>
      </c>
      <c r="AD32" s="18">
        <f>X32*AC32</f>
        <v>0</v>
      </c>
      <c r="AE32" s="53"/>
      <c r="AH32" s="48"/>
    </row>
    <row r="33" spans="1:34" ht="20.25" customHeight="1">
      <c r="A33" s="185"/>
      <c r="B33" s="185"/>
      <c r="C33" s="185" t="s">
        <v>125</v>
      </c>
      <c r="D33" s="32"/>
      <c r="E33" s="32"/>
      <c r="F33" s="32"/>
      <c r="G33" s="32"/>
      <c r="H33" s="32"/>
      <c r="I33" s="36"/>
      <c r="J33" s="36"/>
      <c r="K33" s="173"/>
      <c r="L33" s="36"/>
      <c r="M33" s="173"/>
      <c r="N33" s="173"/>
      <c r="O33" s="36"/>
      <c r="P33" s="36"/>
      <c r="Q33" s="36"/>
      <c r="R33" s="36"/>
      <c r="S33" s="173"/>
      <c r="T33" s="36"/>
      <c r="U33" s="173"/>
      <c r="V33" s="43"/>
      <c r="W33" s="36"/>
      <c r="X33" s="157"/>
      <c r="AE33" s="53"/>
    </row>
    <row r="34" spans="1:34" ht="20.25" customHeight="1">
      <c r="A34" s="185"/>
      <c r="B34" s="185"/>
      <c r="C34" s="4" t="s">
        <v>122</v>
      </c>
      <c r="D34" s="54" t="s">
        <v>126</v>
      </c>
      <c r="E34" s="32"/>
      <c r="F34" s="32"/>
      <c r="G34" s="32"/>
      <c r="H34" s="32"/>
      <c r="I34" s="36"/>
      <c r="J34" s="36"/>
      <c r="K34" s="173"/>
      <c r="L34" s="36"/>
      <c r="M34" s="173"/>
      <c r="N34" s="173"/>
      <c r="O34" s="36"/>
      <c r="P34" s="36"/>
      <c r="Q34" s="36"/>
      <c r="R34" s="36"/>
      <c r="S34" s="173"/>
      <c r="T34" s="36"/>
      <c r="U34" s="173"/>
      <c r="V34" s="43"/>
      <c r="W34" s="36"/>
      <c r="X34" s="157"/>
      <c r="AE34" s="53"/>
      <c r="AF34" s="1" t="s">
        <v>127</v>
      </c>
      <c r="AG34" s="1" t="s">
        <v>128</v>
      </c>
    </row>
    <row r="35" spans="1:34" ht="20.25" customHeight="1">
      <c r="A35" s="185"/>
      <c r="B35" s="185"/>
      <c r="C35" s="139"/>
      <c r="D35" s="106"/>
      <c r="E35" s="106"/>
      <c r="F35" s="31" t="s">
        <v>183</v>
      </c>
      <c r="G35" s="106"/>
      <c r="H35" s="33" t="s">
        <v>57</v>
      </c>
      <c r="I35" s="109"/>
      <c r="J35" s="105"/>
      <c r="K35" s="34" t="s">
        <v>59</v>
      </c>
      <c r="L35" s="108"/>
      <c r="M35" s="34" t="s">
        <v>60</v>
      </c>
      <c r="N35" s="173"/>
      <c r="O35" s="31" t="s">
        <v>180</v>
      </c>
      <c r="P35" s="173"/>
      <c r="Q35" s="109"/>
      <c r="R35" s="105"/>
      <c r="S35" s="34" t="s">
        <v>59</v>
      </c>
      <c r="T35" s="108"/>
      <c r="U35" s="34" t="s">
        <v>60</v>
      </c>
      <c r="V35" s="43"/>
      <c r="W35" s="36" t="str">
        <f>IF(X35=0,"（　 時間　 分)","（"&amp;INT(X35/60)&amp;"時間"&amp;RIGHT("0"&amp;MOD(X35,60),2)&amp;"分）")</f>
        <v>（　 時間　 分)</v>
      </c>
      <c r="X35" s="21">
        <f>IF(J35="",0,IF(L35="",0,IF(R35="",0,IF(T35="",0,IF(I35=Q35,(R35*60+T35)-(J35*60+L35),IF(R35&lt;12,((R35+12)*60+T35)-(J35*60+L35),(R35*60+T35)-(J35*60+L35)))))))</f>
        <v>0</v>
      </c>
      <c r="Z35" s="18" t="str">
        <f>IF(E35="","",VLOOKUP(E35,$AA$1:$AB$9,2,0))</f>
        <v/>
      </c>
      <c r="AA35" s="18" t="str">
        <f>IF(G35="",IF(E35="","",VLOOKUP(E35,$AA$1:$AB$9,2,0)),VLOOKUP(G35,$AA$1:$AB$9,2,0))</f>
        <v/>
      </c>
      <c r="AB35" s="18">
        <f>IF(X35=0,0,IF(Z35="",0,IF(AA35="","",AA35-Z35+1)))</f>
        <v>0</v>
      </c>
      <c r="AC35" s="18">
        <f>IF(D35="",0,IF(D35="毎週",AB35*(365/12/7),IF(D35="隔週",AB35*(365/12/7/2),AB35)))</f>
        <v>0</v>
      </c>
      <c r="AD35" s="18">
        <f>X35*AC35</f>
        <v>0</v>
      </c>
      <c r="AE35" s="19">
        <f>IF(SUM(AB35:AB36)=0,0,SUM(AD35:AD36)/SUM(AC35:AC36)/60)</f>
        <v>0</v>
      </c>
      <c r="AF35" s="18">
        <f>AE35*Z12</f>
        <v>0</v>
      </c>
      <c r="AG35" s="22">
        <f>IF(SUM(Z12:Z17)=0,0,SUM(AF35:AF48)/SUM(Z12:Z17))</f>
        <v>0</v>
      </c>
      <c r="AH35" s="48"/>
    </row>
    <row r="36" spans="1:34" ht="20.25" customHeight="1">
      <c r="A36" s="185"/>
      <c r="B36" s="185"/>
      <c r="C36" s="139"/>
      <c r="D36" s="107"/>
      <c r="E36" s="106"/>
      <c r="F36" s="31" t="s">
        <v>180</v>
      </c>
      <c r="G36" s="106"/>
      <c r="H36" s="33" t="s">
        <v>57</v>
      </c>
      <c r="I36" s="109"/>
      <c r="J36" s="105"/>
      <c r="K36" s="34" t="s">
        <v>59</v>
      </c>
      <c r="L36" s="108"/>
      <c r="M36" s="34" t="s">
        <v>60</v>
      </c>
      <c r="N36" s="173"/>
      <c r="O36" s="31" t="s">
        <v>180</v>
      </c>
      <c r="P36" s="173"/>
      <c r="Q36" s="109"/>
      <c r="R36" s="105"/>
      <c r="S36" s="34" t="s">
        <v>59</v>
      </c>
      <c r="T36" s="108"/>
      <c r="U36" s="34" t="s">
        <v>60</v>
      </c>
      <c r="V36" s="43"/>
      <c r="W36" s="36" t="str">
        <f>IF(X36=0,"（　 時間　 分)","（"&amp;INT(X36/60)&amp;"時間"&amp;RIGHT("0"&amp;MOD(X36,60),2)&amp;"分）")</f>
        <v>（　 時間　 分)</v>
      </c>
      <c r="X36" s="21">
        <f>IF(J36="",0,IF(L36="",0,IF(R36="",0,IF(T36="",0,IF(I36=Q36,(R36*60+T36)-(J36*60+L36),IF(R36&lt;12,((R36+12)*60+T36)-(J36*60+L36),(R36*60+T36)-(J36*60+L36)))))))</f>
        <v>0</v>
      </c>
      <c r="Z36" s="18" t="str">
        <f>IF(E36="","",VLOOKUP(E36,$AA$1:$AB$9,2,0))</f>
        <v/>
      </c>
      <c r="AA36" s="18" t="str">
        <f>IF(G36="",IF(E36="","",VLOOKUP(E36,$AA$1:$AB$9,2,0)),VLOOKUP(G36,$AA$1:$AB$9,2,0))</f>
        <v/>
      </c>
      <c r="AB36" s="18">
        <f>IF(X36=0,0,IF(Z36="",0,IF(AA36="","",AA36-Z36+1)))</f>
        <v>0</v>
      </c>
      <c r="AC36" s="18">
        <f>IF(D36="",0,IF(D36="毎週",AB36*(365/12/7),IF(D36="隔週",AB36*(365/12/7/2),AB36)))</f>
        <v>0</v>
      </c>
      <c r="AD36" s="18">
        <f>X36*AC36</f>
        <v>0</v>
      </c>
      <c r="AE36" s="19"/>
    </row>
    <row r="37" spans="1:34" ht="20.25" customHeight="1">
      <c r="A37" s="185"/>
      <c r="B37" s="185"/>
      <c r="C37" s="4" t="s">
        <v>121</v>
      </c>
      <c r="D37" s="54" t="s">
        <v>129</v>
      </c>
      <c r="E37" s="32"/>
      <c r="F37" s="32"/>
      <c r="G37" s="32"/>
      <c r="H37" s="32"/>
      <c r="I37" s="36"/>
      <c r="J37" s="36"/>
      <c r="K37" s="173"/>
      <c r="L37" s="36"/>
      <c r="M37" s="173"/>
      <c r="N37" s="173"/>
      <c r="O37" s="36"/>
      <c r="P37" s="36"/>
      <c r="Q37" s="36"/>
      <c r="R37" s="36"/>
      <c r="S37" s="173"/>
      <c r="T37" s="36"/>
      <c r="U37" s="173"/>
      <c r="V37" s="43"/>
      <c r="W37" s="36"/>
      <c r="X37" s="157"/>
      <c r="AE37" s="19"/>
    </row>
    <row r="38" spans="1:34" ht="20.25" customHeight="1">
      <c r="A38" s="185"/>
      <c r="B38" s="185"/>
      <c r="C38" s="139"/>
      <c r="D38" s="106"/>
      <c r="E38" s="106"/>
      <c r="F38" s="31" t="s">
        <v>180</v>
      </c>
      <c r="G38" s="106"/>
      <c r="H38" s="33" t="s">
        <v>57</v>
      </c>
      <c r="I38" s="109"/>
      <c r="J38" s="105"/>
      <c r="K38" s="34" t="s">
        <v>59</v>
      </c>
      <c r="L38" s="108"/>
      <c r="M38" s="34" t="s">
        <v>60</v>
      </c>
      <c r="N38" s="173"/>
      <c r="O38" s="31" t="s">
        <v>180</v>
      </c>
      <c r="P38" s="173"/>
      <c r="Q38" s="109"/>
      <c r="R38" s="105"/>
      <c r="S38" s="34" t="s">
        <v>59</v>
      </c>
      <c r="T38" s="108"/>
      <c r="U38" s="34" t="s">
        <v>60</v>
      </c>
      <c r="V38" s="43"/>
      <c r="W38" s="36" t="str">
        <f>IF(X38=0,"（　 時間　 分)","（"&amp;INT(X38/60)&amp;"時間"&amp;RIGHT("0"&amp;MOD(X38,60),2)&amp;"分）")</f>
        <v>（　 時間　 分)</v>
      </c>
      <c r="X38" s="21">
        <f>IF(J38="",0,IF(L38="",0,IF(R38="",0,IF(T38="",0,IF(I38=Q38,(R38*60+T38)-(J38*60+L38),IF(R38&lt;12,((R38+12)*60+T38)-(J38*60+L38),(R38*60+T38)-(J38*60+L38)))))))</f>
        <v>0</v>
      </c>
      <c r="Z38" s="18" t="str">
        <f>IF(E38="","",VLOOKUP(E38,$AA$1:$AB$9,2,0))</f>
        <v/>
      </c>
      <c r="AA38" s="18" t="str">
        <f>IF(G38="",IF(E38="","",VLOOKUP(E38,$AA$1:$AB$9,2,0)),VLOOKUP(G38,$AA$1:$AB$9,2,0))</f>
        <v/>
      </c>
      <c r="AB38" s="18">
        <f>IF(X38=0,0,IF(Z38="",0,IF(AA38="","",AA38-Z38+1)))</f>
        <v>0</v>
      </c>
      <c r="AC38" s="18">
        <f>IF(D38="",0,IF(D38="毎週",AB38*(365/12/7),IF(D38="隔週",AB38*(365/12/7/2),AB38)))</f>
        <v>0</v>
      </c>
      <c r="AD38" s="18">
        <f>X38*AC38</f>
        <v>0</v>
      </c>
      <c r="AE38" s="19">
        <f>IF(SUM(AB38:AB39)=0,0,SUM(AD38:AD39)/SUM(AC38:AC39)/60)</f>
        <v>0</v>
      </c>
      <c r="AF38" s="18">
        <f>AE38*Z13</f>
        <v>0</v>
      </c>
    </row>
    <row r="39" spans="1:34" ht="20.25" customHeight="1">
      <c r="A39" s="185"/>
      <c r="B39" s="185"/>
      <c r="C39" s="139"/>
      <c r="D39" s="107"/>
      <c r="E39" s="106"/>
      <c r="F39" s="31" t="s">
        <v>180</v>
      </c>
      <c r="G39" s="106"/>
      <c r="H39" s="33" t="s">
        <v>57</v>
      </c>
      <c r="I39" s="109"/>
      <c r="J39" s="105"/>
      <c r="K39" s="34" t="s">
        <v>59</v>
      </c>
      <c r="L39" s="108"/>
      <c r="M39" s="34" t="s">
        <v>60</v>
      </c>
      <c r="N39" s="173"/>
      <c r="O39" s="31" t="s">
        <v>180</v>
      </c>
      <c r="P39" s="173"/>
      <c r="Q39" s="109"/>
      <c r="R39" s="105"/>
      <c r="S39" s="34" t="s">
        <v>59</v>
      </c>
      <c r="T39" s="108"/>
      <c r="U39" s="34" t="s">
        <v>60</v>
      </c>
      <c r="V39" s="43"/>
      <c r="W39" s="36" t="str">
        <f>IF(X39=0,"（　 時間　 分)","（"&amp;INT(X39/60)&amp;"時間"&amp;RIGHT("0"&amp;MOD(X39,60),2)&amp;"分）")</f>
        <v>（　 時間　 分)</v>
      </c>
      <c r="X39" s="21">
        <f>IF(J39="",0,IF(L39="",0,IF(R39="",0,IF(T39="",0,IF(I39=Q39,(R39*60+T39)-(J39*60+L39),IF(R39&lt;12,((R39+12)*60+T39)-(J39*60+L39),(R39*60+T39)-(J39*60+L39)))))))</f>
        <v>0</v>
      </c>
      <c r="Z39" s="18" t="str">
        <f>IF(E39="","",VLOOKUP(E39,$AA$1:$AB$9,2,0))</f>
        <v/>
      </c>
      <c r="AA39" s="18" t="str">
        <f>IF(G39="",IF(E39="","",VLOOKUP(E39,$AA$1:$AB$9,2,0)),VLOOKUP(G39,$AA$1:$AB$9,2,0))</f>
        <v/>
      </c>
      <c r="AB39" s="18">
        <f>IF(X39=0,0,IF(Z39="",0,IF(AA39="","",AA39-Z39+1)))</f>
        <v>0</v>
      </c>
      <c r="AC39" s="18">
        <f>IF(D39="",0,IF(D39="毎週",AB39*(365/12/7),IF(D39="隔週",AB39*(365/12/7/2),AB39)))</f>
        <v>0</v>
      </c>
      <c r="AD39" s="18">
        <f>X39*AC39</f>
        <v>0</v>
      </c>
      <c r="AE39" s="19"/>
    </row>
    <row r="40" spans="1:34" ht="20.25" customHeight="1">
      <c r="A40" s="185"/>
      <c r="B40" s="185"/>
      <c r="C40" s="4" t="s">
        <v>123</v>
      </c>
      <c r="D40" s="54" t="s">
        <v>130</v>
      </c>
      <c r="E40" s="32"/>
      <c r="F40" s="32"/>
      <c r="G40" s="32"/>
      <c r="H40" s="32"/>
      <c r="I40" s="36"/>
      <c r="J40" s="36"/>
      <c r="K40" s="173"/>
      <c r="L40" s="36"/>
      <c r="M40" s="173"/>
      <c r="N40" s="173"/>
      <c r="O40" s="36"/>
      <c r="P40" s="36"/>
      <c r="Q40" s="36"/>
      <c r="R40" s="36"/>
      <c r="S40" s="173"/>
      <c r="T40" s="36"/>
      <c r="U40" s="173"/>
      <c r="V40" s="43"/>
      <c r="W40" s="36"/>
      <c r="X40" s="157"/>
      <c r="AE40" s="19"/>
      <c r="AH40" s="27"/>
    </row>
    <row r="41" spans="1:34" ht="20.25" customHeight="1">
      <c r="A41" s="185"/>
      <c r="B41" s="185"/>
      <c r="C41" s="139"/>
      <c r="D41" s="106"/>
      <c r="E41" s="106"/>
      <c r="F41" s="31" t="s">
        <v>180</v>
      </c>
      <c r="G41" s="106"/>
      <c r="H41" s="33" t="s">
        <v>57</v>
      </c>
      <c r="I41" s="109"/>
      <c r="J41" s="105"/>
      <c r="K41" s="34" t="s">
        <v>59</v>
      </c>
      <c r="L41" s="108"/>
      <c r="M41" s="34" t="s">
        <v>60</v>
      </c>
      <c r="N41" s="173"/>
      <c r="O41" s="31" t="s">
        <v>180</v>
      </c>
      <c r="P41" s="173"/>
      <c r="Q41" s="109"/>
      <c r="R41" s="105"/>
      <c r="S41" s="34" t="s">
        <v>59</v>
      </c>
      <c r="T41" s="108"/>
      <c r="U41" s="34" t="s">
        <v>60</v>
      </c>
      <c r="V41" s="43"/>
      <c r="W41" s="36" t="str">
        <f>IF(X41=0,"（　 時間　 分)","（"&amp;INT(X41/60)&amp;"時間"&amp;RIGHT("0"&amp;MOD(X41,60),2)&amp;"分）")</f>
        <v>（　 時間　 分)</v>
      </c>
      <c r="X41" s="21">
        <f>IF(J41="",0,IF(L41="",0,IF(R41="",0,IF(T41="",0,IF(I41=Q41,(R41*60+T41)-(J41*60+L41),IF(R41&lt;12,((R41+12)*60+T41)-(J41*60+L41),(R41*60+T41)-(J41*60+L41)))))))</f>
        <v>0</v>
      </c>
      <c r="Z41" s="18" t="str">
        <f>IF(E41="","",VLOOKUP(E41,$AA$1:$AB$9,2,0))</f>
        <v/>
      </c>
      <c r="AA41" s="18" t="str">
        <f>IF(G41="",IF(E41="","",VLOOKUP(E41,$AA$1:$AB$9,2,0)),VLOOKUP(G41,$AA$1:$AB$9,2,0))</f>
        <v/>
      </c>
      <c r="AB41" s="18">
        <f>IF(X41=0,0,IF(Z41="",0,IF(AA41="","",AA41-Z41+1)))</f>
        <v>0</v>
      </c>
      <c r="AC41" s="18">
        <f>IF(D41="",0,IF(D41="毎週",AB41*(365/12/7),IF(D41="隔週",AB41*(365/12/7/2),AB41)))</f>
        <v>0</v>
      </c>
      <c r="AD41" s="18">
        <f>X41*AC41</f>
        <v>0</v>
      </c>
      <c r="AE41" s="19">
        <f>IF(SUM(AB41:AB42)=0,0,SUM(AD41:AD42)/SUM(AC41:AC42)/60)</f>
        <v>0</v>
      </c>
      <c r="AF41" s="18">
        <f>AE41*(SUM(Z14:Z15))</f>
        <v>0</v>
      </c>
    </row>
    <row r="42" spans="1:34" ht="20.25" customHeight="1">
      <c r="A42" s="185"/>
      <c r="B42" s="185"/>
      <c r="C42" s="139"/>
      <c r="D42" s="107"/>
      <c r="E42" s="106"/>
      <c r="F42" s="31" t="s">
        <v>180</v>
      </c>
      <c r="G42" s="106"/>
      <c r="H42" s="33" t="s">
        <v>57</v>
      </c>
      <c r="I42" s="109"/>
      <c r="J42" s="105"/>
      <c r="K42" s="34" t="s">
        <v>59</v>
      </c>
      <c r="L42" s="108"/>
      <c r="M42" s="34" t="s">
        <v>60</v>
      </c>
      <c r="N42" s="173"/>
      <c r="O42" s="31" t="s">
        <v>180</v>
      </c>
      <c r="P42" s="173"/>
      <c r="Q42" s="109"/>
      <c r="R42" s="105"/>
      <c r="S42" s="34" t="s">
        <v>59</v>
      </c>
      <c r="T42" s="108"/>
      <c r="U42" s="34" t="s">
        <v>60</v>
      </c>
      <c r="V42" s="43"/>
      <c r="W42" s="36" t="str">
        <f>IF(X42=0,"（　 時間　 分)","（"&amp;INT(X42/60)&amp;"時間"&amp;RIGHT("0"&amp;MOD(X42,60),2)&amp;"分）")</f>
        <v>（　 時間　 分)</v>
      </c>
      <c r="X42" s="21">
        <f>IF(J42="",0,IF(L42="",0,IF(R42="",0,IF(T42="",0,IF(I42=Q42,(R42*60+T42)-(J42*60+L42),IF(R42&lt;12,((R42+12)*60+T42)-(J42*60+L42),(R42*60+T42)-(J42*60+L42)))))))</f>
        <v>0</v>
      </c>
      <c r="Z42" s="18" t="str">
        <f>IF(E42="","",VLOOKUP(E42,$AA$1:$AB$9,2,0))</f>
        <v/>
      </c>
      <c r="AA42" s="18" t="str">
        <f>IF(G42="",IF(E42="","",VLOOKUP(E42,$AA$1:$AB$9,2,0)),VLOOKUP(G42,$AA$1:$AB$9,2,0))</f>
        <v/>
      </c>
      <c r="AB42" s="18">
        <f>IF(X42=0,0,IF(Z42="",0,IF(AA42="","",AA42-Z42+1)))</f>
        <v>0</v>
      </c>
      <c r="AC42" s="18">
        <f>IF(D42="",0,IF(D42="毎週",AB42*(365/12/7),IF(D42="隔週",AB42*(365/12/7/2),AB42)))</f>
        <v>0</v>
      </c>
      <c r="AD42" s="18">
        <f>X42*AC42</f>
        <v>0</v>
      </c>
      <c r="AE42" s="19"/>
    </row>
    <row r="43" spans="1:34" ht="20.25" customHeight="1">
      <c r="A43" s="185"/>
      <c r="B43" s="185"/>
      <c r="C43" s="4" t="s">
        <v>124</v>
      </c>
      <c r="D43" s="54" t="s">
        <v>91</v>
      </c>
      <c r="E43" s="32"/>
      <c r="F43" s="32"/>
      <c r="G43" s="32"/>
      <c r="H43" s="32"/>
      <c r="I43" s="36"/>
      <c r="J43" s="36"/>
      <c r="K43" s="173"/>
      <c r="L43" s="36"/>
      <c r="M43" s="173"/>
      <c r="N43" s="173"/>
      <c r="O43" s="36"/>
      <c r="P43" s="36"/>
      <c r="Q43" s="36"/>
      <c r="R43" s="36"/>
      <c r="S43" s="173"/>
      <c r="T43" s="36"/>
      <c r="U43" s="173"/>
      <c r="V43" s="43"/>
      <c r="W43" s="36"/>
      <c r="X43" s="157"/>
      <c r="AE43" s="19"/>
    </row>
    <row r="44" spans="1:34" ht="20.25" customHeight="1">
      <c r="A44" s="185"/>
      <c r="B44" s="185"/>
      <c r="C44" s="139"/>
      <c r="D44" s="149" t="str">
        <f>IF(I16="","",I16)</f>
        <v/>
      </c>
      <c r="E44" s="637" t="s">
        <v>164</v>
      </c>
      <c r="F44" s="637"/>
      <c r="G44" s="637"/>
      <c r="H44" s="33" t="s">
        <v>57</v>
      </c>
      <c r="I44" s="109"/>
      <c r="J44" s="105"/>
      <c r="K44" s="34" t="s">
        <v>59</v>
      </c>
      <c r="L44" s="108"/>
      <c r="M44" s="34" t="s">
        <v>60</v>
      </c>
      <c r="N44" s="173"/>
      <c r="O44" s="31" t="s">
        <v>120</v>
      </c>
      <c r="P44" s="173"/>
      <c r="Q44" s="109"/>
      <c r="R44" s="105"/>
      <c r="S44" s="34" t="s">
        <v>59</v>
      </c>
      <c r="T44" s="108"/>
      <c r="U44" s="34" t="s">
        <v>60</v>
      </c>
      <c r="V44" s="43"/>
      <c r="W44" s="36" t="str">
        <f>IF(X44=0,"（　 時間　 分)","（"&amp;INT(X44/60)&amp;"時間"&amp;RIGHT("0"&amp;MOD(X44,60),2)&amp;"分）")</f>
        <v>（　 時間　 分)</v>
      </c>
      <c r="X44" s="21">
        <f>IF(E44="",0,IF(J44="",0,IF(L44="",0,IF(R44="",0,IF(T44="",0,IF(I44=Q44,(R44*60+T44)-(J44*60+L44),IF(R44&lt;12,((R44+12)*60+T44)-(J44*60+L44),(R44*60+T44)-(J44*60+L44))))))))</f>
        <v>0</v>
      </c>
      <c r="Z44" s="18">
        <f>IF(E44="","",VLOOKUP(E44,$AA$1:$AB$9,2,0))</f>
        <v>6</v>
      </c>
      <c r="AA44" s="18">
        <f>IF(G44="",IF(E44="","",VLOOKUP(E44,$AA$1:$AB$9,2,0)),VLOOKUP(G44,$AA$1:$AB$9,2,0))</f>
        <v>6</v>
      </c>
      <c r="AB44" s="18">
        <f>IF(X44=0,0,IF(Z44="",0,IF(AA44="","",AA44-Z44+1)))</f>
        <v>0</v>
      </c>
      <c r="AC44" s="18">
        <f>IF(D44="",0,IF(D44="毎週",AB44*(365/12/7),IF(D44="隔週",AB44*(365/12/7/2),AB44)))</f>
        <v>0</v>
      </c>
      <c r="AD44" s="18">
        <f>X44*AC44</f>
        <v>0</v>
      </c>
      <c r="AE44" s="19">
        <f>IF(AB44=0,0,AD44/AC44/60)</f>
        <v>0</v>
      </c>
      <c r="AF44" s="18">
        <f>AE44*Z16</f>
        <v>0</v>
      </c>
    </row>
    <row r="45" spans="1:34" ht="20.25" customHeight="1">
      <c r="A45" s="185"/>
      <c r="B45" s="185"/>
      <c r="C45" s="4" t="s">
        <v>131</v>
      </c>
      <c r="D45" s="54" t="s">
        <v>132</v>
      </c>
      <c r="E45" s="32"/>
      <c r="F45" s="32"/>
      <c r="G45" s="32"/>
      <c r="H45" s="32"/>
      <c r="I45" s="36"/>
      <c r="J45" s="36"/>
      <c r="K45" s="173"/>
      <c r="L45" s="36"/>
      <c r="M45" s="173"/>
      <c r="N45" s="173"/>
      <c r="O45" s="36"/>
      <c r="P45" s="36"/>
      <c r="Q45" s="36"/>
      <c r="R45" s="36"/>
      <c r="S45" s="173"/>
      <c r="T45" s="36"/>
      <c r="U45" s="173"/>
      <c r="V45" s="43"/>
      <c r="W45" s="36"/>
      <c r="X45" s="157"/>
      <c r="AE45" s="19"/>
    </row>
    <row r="46" spans="1:34" ht="20.25" customHeight="1">
      <c r="A46" s="185"/>
      <c r="B46" s="185"/>
      <c r="C46" s="139"/>
      <c r="D46" s="185"/>
      <c r="E46" s="171" t="s">
        <v>95</v>
      </c>
      <c r="F46" s="642"/>
      <c r="G46" s="642"/>
      <c r="H46" s="14" t="s">
        <v>64</v>
      </c>
      <c r="I46" s="109"/>
      <c r="J46" s="105"/>
      <c r="K46" s="34" t="s">
        <v>59</v>
      </c>
      <c r="L46" s="108"/>
      <c r="M46" s="34" t="s">
        <v>60</v>
      </c>
      <c r="N46" s="173"/>
      <c r="O46" s="31" t="s">
        <v>180</v>
      </c>
      <c r="P46" s="173"/>
      <c r="Q46" s="109"/>
      <c r="R46" s="105"/>
      <c r="S46" s="34" t="s">
        <v>59</v>
      </c>
      <c r="T46" s="108"/>
      <c r="U46" s="34" t="s">
        <v>60</v>
      </c>
      <c r="V46" s="43"/>
      <c r="W46" s="36" t="str">
        <f>IF(X46=0,"（　 時間　 分)","（"&amp;INT(X46/60)&amp;"時間"&amp;RIGHT("0"&amp;MOD(X46,60),2)&amp;"分）")</f>
        <v>（　 時間　 分)</v>
      </c>
      <c r="X46" s="21">
        <f>IF(F46="",0,IF(J46="",0,IF(L46="",0,IF(R46="",0,IF(T46="",0,IF(I46=Q46,(R46*60+T46)-(J46*60+L46),IF(R46&lt;12,((R46+12)*60+T46)-(J46*60+L46),(R46*60+T46)-(J46*60+L46))))))))</f>
        <v>0</v>
      </c>
      <c r="Z46" s="24"/>
      <c r="AA46" s="24"/>
      <c r="AB46" s="18">
        <f>F46</f>
        <v>0</v>
      </c>
      <c r="AC46" s="24"/>
      <c r="AD46" s="18">
        <f>X46*AB46</f>
        <v>0</v>
      </c>
      <c r="AE46" s="19">
        <f>IF(SUM(AB46:AB48)=0,0,SUM(AD46:AD48)/SUM(AB46:AB48)/60)</f>
        <v>0</v>
      </c>
      <c r="AF46" s="18">
        <f>IF(G17="",0,AE46*Z17)</f>
        <v>0</v>
      </c>
    </row>
    <row r="47" spans="1:34" ht="20.25" customHeight="1">
      <c r="A47" s="185"/>
      <c r="B47" s="185"/>
      <c r="C47" s="139"/>
      <c r="D47" s="185"/>
      <c r="E47" s="171" t="s">
        <v>95</v>
      </c>
      <c r="F47" s="633"/>
      <c r="G47" s="633"/>
      <c r="H47" s="14" t="s">
        <v>64</v>
      </c>
      <c r="I47" s="109"/>
      <c r="J47" s="105"/>
      <c r="K47" s="34" t="s">
        <v>59</v>
      </c>
      <c r="L47" s="108"/>
      <c r="M47" s="34" t="s">
        <v>60</v>
      </c>
      <c r="N47" s="173"/>
      <c r="O47" s="31" t="s">
        <v>182</v>
      </c>
      <c r="P47" s="173"/>
      <c r="Q47" s="109"/>
      <c r="R47" s="105"/>
      <c r="S47" s="34" t="s">
        <v>59</v>
      </c>
      <c r="T47" s="108"/>
      <c r="U47" s="34" t="s">
        <v>60</v>
      </c>
      <c r="V47" s="43"/>
      <c r="W47" s="36" t="str">
        <f>IF(X47=0,"（　 時間　 分)","（"&amp;INT(X47/60)&amp;"時間"&amp;RIGHT("0"&amp;MOD(X47,60),2)&amp;"分）")</f>
        <v>（　 時間　 分)</v>
      </c>
      <c r="X47" s="21">
        <f>IF(F47="",0,IF(J47="",0,IF(L47="",0,IF(R47="",0,IF(T47="",0,IF(I47=Q47,(R47*60+T47)-(J47*60+L47),IF(R47&lt;12,((R47+12)*60+T47)-(J47*60+L47),(R47*60+T47)-(J47*60+L47))))))))</f>
        <v>0</v>
      </c>
      <c r="Z47" s="24"/>
      <c r="AA47" s="24"/>
      <c r="AB47" s="18">
        <f>F47</f>
        <v>0</v>
      </c>
      <c r="AC47" s="24"/>
      <c r="AD47" s="18">
        <f>X47*AB47</f>
        <v>0</v>
      </c>
      <c r="AE47" s="19"/>
    </row>
    <row r="48" spans="1:34" ht="20.25" customHeight="1">
      <c r="A48" s="185"/>
      <c r="B48" s="185"/>
      <c r="C48" s="185"/>
      <c r="D48" s="185"/>
      <c r="E48" s="171" t="s">
        <v>95</v>
      </c>
      <c r="F48" s="633"/>
      <c r="G48" s="633"/>
      <c r="H48" s="14" t="s">
        <v>64</v>
      </c>
      <c r="I48" s="109"/>
      <c r="J48" s="105"/>
      <c r="K48" s="34" t="s">
        <v>59</v>
      </c>
      <c r="L48" s="108"/>
      <c r="M48" s="34" t="s">
        <v>60</v>
      </c>
      <c r="N48" s="173"/>
      <c r="O48" s="31" t="s">
        <v>182</v>
      </c>
      <c r="P48" s="173"/>
      <c r="Q48" s="109"/>
      <c r="R48" s="105"/>
      <c r="S48" s="34" t="s">
        <v>59</v>
      </c>
      <c r="T48" s="108"/>
      <c r="U48" s="34" t="s">
        <v>60</v>
      </c>
      <c r="V48" s="43"/>
      <c r="W48" s="36" t="str">
        <f>IF(X48=0,"（　 時間　 分)","（"&amp;INT(X48/60)&amp;"時間"&amp;RIGHT("0"&amp;MOD(X48,60),2)&amp;"分）")</f>
        <v>（　 時間　 分)</v>
      </c>
      <c r="X48" s="21">
        <f>IF(F48="",0,IF(J48="",0,IF(L48="",0,IF(R48="",0,IF(T48="",0,IF(I48=Q48,(R48*60+T48)-(J48*60+L48),IF(R48&lt;12,((R48+12)*60+T48)-(J48*60+L48),(R48*60+T48)-(J48*60+L48))))))))</f>
        <v>0</v>
      </c>
      <c r="Z48" s="24"/>
      <c r="AA48" s="24"/>
      <c r="AB48" s="18">
        <f>F48</f>
        <v>0</v>
      </c>
      <c r="AC48" s="24"/>
      <c r="AD48" s="18">
        <f>X48*AB48</f>
        <v>0</v>
      </c>
    </row>
    <row r="49" spans="1:33" ht="17.25" customHeight="1">
      <c r="A49" s="185"/>
      <c r="B49" s="185"/>
      <c r="C49" s="185"/>
      <c r="D49" s="185"/>
      <c r="E49" s="185"/>
      <c r="F49" s="185"/>
      <c r="G49" s="185"/>
      <c r="H49" s="185"/>
      <c r="I49" s="185"/>
      <c r="J49" s="185"/>
      <c r="K49" s="187"/>
      <c r="L49" s="185"/>
      <c r="M49" s="187"/>
      <c r="N49" s="187"/>
      <c r="O49" s="185"/>
      <c r="P49" s="185"/>
      <c r="Q49" s="185"/>
      <c r="R49" s="185"/>
      <c r="S49" s="187"/>
      <c r="T49" s="185"/>
      <c r="U49" s="187"/>
      <c r="V49" s="185"/>
      <c r="W49" s="185"/>
      <c r="Z49" s="2" t="s">
        <v>102</v>
      </c>
      <c r="AA49" s="1" t="s">
        <v>81</v>
      </c>
      <c r="AB49" s="18">
        <v>4</v>
      </c>
      <c r="AC49" s="1" t="s">
        <v>103</v>
      </c>
    </row>
    <row r="50" spans="1:33" s="247" customFormat="1" ht="17.25" customHeight="1">
      <c r="A50" s="49" t="s">
        <v>301</v>
      </c>
      <c r="B50" s="18"/>
      <c r="C50" s="18"/>
      <c r="D50" s="18"/>
      <c r="E50" s="18"/>
      <c r="F50" s="18"/>
      <c r="G50" s="18"/>
      <c r="H50" s="18"/>
      <c r="I50" s="18"/>
      <c r="J50" s="18"/>
      <c r="K50" s="258"/>
      <c r="L50" s="18"/>
      <c r="M50" s="258"/>
      <c r="N50" s="258"/>
      <c r="O50" s="18"/>
      <c r="P50" s="18"/>
      <c r="Q50" s="18"/>
      <c r="R50" s="18"/>
      <c r="S50" s="258"/>
      <c r="T50" s="18"/>
      <c r="U50" s="258"/>
      <c r="V50" s="18"/>
      <c r="W50" s="18"/>
    </row>
    <row r="51" spans="1:33" s="247" customFormat="1" ht="17.25" customHeight="1">
      <c r="A51" s="49"/>
      <c r="B51" s="1"/>
      <c r="C51" s="254" t="s">
        <v>339</v>
      </c>
      <c r="D51" s="1"/>
      <c r="E51" s="1"/>
      <c r="F51" s="269"/>
      <c r="G51" s="269"/>
      <c r="H51" s="253" t="s">
        <v>95</v>
      </c>
      <c r="I51" s="634"/>
      <c r="J51" s="634"/>
      <c r="K51" s="270" t="s">
        <v>64</v>
      </c>
      <c r="L51" s="255"/>
      <c r="M51" s="255"/>
      <c r="N51" s="255"/>
      <c r="O51" s="255"/>
      <c r="P51" s="255"/>
      <c r="Q51" s="255"/>
      <c r="R51" s="255"/>
      <c r="S51" s="255"/>
      <c r="T51" s="255"/>
      <c r="U51" s="635"/>
      <c r="V51" s="635"/>
      <c r="W51" s="18"/>
      <c r="AC51" s="249" t="s">
        <v>302</v>
      </c>
      <c r="AD51" s="249" t="s">
        <v>303</v>
      </c>
      <c r="AE51" s="248" t="s">
        <v>304</v>
      </c>
      <c r="AF51" s="248"/>
      <c r="AG51" s="248"/>
    </row>
    <row r="52" spans="1:33">
      <c r="A52" s="1"/>
      <c r="B52" s="1"/>
      <c r="C52" s="254" t="s">
        <v>340</v>
      </c>
      <c r="D52" s="1"/>
      <c r="E52" s="1"/>
      <c r="F52" s="636" t="s">
        <v>305</v>
      </c>
      <c r="G52" s="636"/>
      <c r="H52" s="269"/>
      <c r="I52" s="109"/>
      <c r="J52" s="105"/>
      <c r="K52" s="34" t="s">
        <v>59</v>
      </c>
      <c r="L52" s="108"/>
      <c r="M52" s="34" t="s">
        <v>60</v>
      </c>
      <c r="N52" s="252"/>
      <c r="O52" s="31" t="s">
        <v>106</v>
      </c>
      <c r="P52" s="252"/>
      <c r="Q52" s="109"/>
      <c r="R52" s="105"/>
      <c r="S52" s="34" t="s">
        <v>59</v>
      </c>
      <c r="T52" s="108"/>
      <c r="U52" s="34" t="s">
        <v>60</v>
      </c>
      <c r="V52" s="43"/>
      <c r="W52" s="36" t="str">
        <f>IF(X52=0,"（　 時間　 分)","（"&amp;INT(X52/60)&amp;"時間"&amp;RIGHT("0"&amp;MOD(X52,60),2)&amp;"分）")</f>
        <v>（　 時間　 分)</v>
      </c>
      <c r="X52" s="250">
        <f>IF(I51="",0,IF(J52="",0,IF(L52="",0,IF(R52="",0,IF(T52="",0,IF(I52=Q52,(R52*60+T52)-(J52*60+L52),IF(R52&lt;12,((R52+12)*60+T52)-(J52*60+L52),(R52*60+T52)-(J52*60+L52))))))))</f>
        <v>0</v>
      </c>
      <c r="AC52" s="247">
        <f>5*365/12/7</f>
        <v>21.726190476190478</v>
      </c>
      <c r="AD52" s="247">
        <f>X52*AC52</f>
        <v>0</v>
      </c>
      <c r="AE52" s="251">
        <f>SUM(AD52:AD53)/SUM(AC52:AC53)/60</f>
        <v>0</v>
      </c>
    </row>
    <row r="53" spans="1:33">
      <c r="A53" s="1"/>
      <c r="B53" s="1"/>
      <c r="C53" s="1"/>
      <c r="D53" s="1"/>
      <c r="E53" s="1"/>
      <c r="F53" s="636" t="s">
        <v>306</v>
      </c>
      <c r="G53" s="636"/>
      <c r="H53" s="269"/>
      <c r="I53" s="109"/>
      <c r="J53" s="105"/>
      <c r="K53" s="34" t="s">
        <v>59</v>
      </c>
      <c r="L53" s="108"/>
      <c r="M53" s="34" t="s">
        <v>60</v>
      </c>
      <c r="N53" s="252"/>
      <c r="O53" s="31" t="s">
        <v>106</v>
      </c>
      <c r="P53" s="252"/>
      <c r="Q53" s="109"/>
      <c r="R53" s="105"/>
      <c r="S53" s="34" t="s">
        <v>59</v>
      </c>
      <c r="T53" s="108"/>
      <c r="U53" s="34" t="s">
        <v>60</v>
      </c>
      <c r="V53" s="43"/>
      <c r="W53" s="36" t="str">
        <f>IF(X53=0,"（　 時間　 分)","（"&amp;INT(X53/60)&amp;"時間"&amp;RIGHT("0"&amp;MOD(X53,60),2)&amp;"分）")</f>
        <v>（　 時間　 分)</v>
      </c>
      <c r="X53" s="250">
        <f>IF(I52="",0,IF(J53="",0,IF(L53="",0,IF(R53="",0,IF(T53="",0,IF(I53=Q53,(R53*60+T53)-(J53*60+L53),IF(R53&lt;12,((R53+12)*60+T53)-(J53*60+L53),(R53*60+T53)-(J53*60+L53))))))))</f>
        <v>0</v>
      </c>
      <c r="AC53" s="247">
        <f>1*365/12/7</f>
        <v>4.3452380952380958</v>
      </c>
      <c r="AD53" s="247">
        <f>X53*AC53</f>
        <v>0</v>
      </c>
      <c r="AE53" s="247"/>
    </row>
    <row r="54" spans="1:33" ht="17.25" customHeight="1"/>
    <row r="55" spans="1:33" ht="17.25" customHeight="1">
      <c r="G55" s="48"/>
      <c r="H55" s="133"/>
    </row>
    <row r="56" spans="1:33" ht="17.25" customHeight="1">
      <c r="G56" s="48"/>
    </row>
    <row r="57" spans="1:33" ht="17.25" customHeight="1">
      <c r="G57" s="134"/>
    </row>
    <row r="58" spans="1:33" ht="17.25" customHeight="1"/>
  </sheetData>
  <sheetProtection algorithmName="SHA-512" hashValue="HZD1YpmdHQ926pPxPJ2OOByIXYUyFGDz5OPdMzOiQZa/kbqiN+Vnas8AAgdaoLlElsktTXuypeMm5S35eipWeg==" saltValue="zeh9N3FmQnb/qkDwaHG9DQ==" spinCount="100000" sheet="1" selectLockedCells="1"/>
  <mergeCells count="21">
    <mergeCell ref="E44:G44"/>
    <mergeCell ref="K17:V17"/>
    <mergeCell ref="V1:W1"/>
    <mergeCell ref="V2:W2"/>
    <mergeCell ref="F46:G46"/>
    <mergeCell ref="K1:N1"/>
    <mergeCell ref="K2:N2"/>
    <mergeCell ref="I16:J16"/>
    <mergeCell ref="K16:M16"/>
    <mergeCell ref="O1:U1"/>
    <mergeCell ref="O2:U2"/>
    <mergeCell ref="K3:N3"/>
    <mergeCell ref="K4:N4"/>
    <mergeCell ref="O3:W3"/>
    <mergeCell ref="O4:W4"/>
    <mergeCell ref="F47:G47"/>
    <mergeCell ref="I51:J51"/>
    <mergeCell ref="U51:V51"/>
    <mergeCell ref="F52:G52"/>
    <mergeCell ref="F53:G53"/>
    <mergeCell ref="F48:G48"/>
  </mergeCells>
  <phoneticPr fontId="4"/>
  <conditionalFormatting sqref="W20 W25 W33:W34 W37 W40 W43 W45">
    <cfRule type="expression" dxfId="243" priority="39" stopIfTrue="1">
      <formula>AND(X20&lt;=0,W20&lt;&gt;"")</formula>
    </cfRule>
  </conditionalFormatting>
  <conditionalFormatting sqref="W31:W32 W21:W24 W26:W29 W35:W36 W38:W39 W41:W42 W44 W46:W48">
    <cfRule type="expression" dxfId="242" priority="40" stopIfTrue="1">
      <formula>X21&lt;0</formula>
    </cfRule>
  </conditionalFormatting>
  <conditionalFormatting sqref="B9">
    <cfRule type="expression" dxfId="241" priority="41" stopIfTrue="1">
      <formula>AND(D26&lt;&gt;"",B9&lt;&gt;"☑")</formula>
    </cfRule>
    <cfRule type="cellIs" dxfId="240" priority="42" stopIfTrue="1" operator="equal">
      <formula>""</formula>
    </cfRule>
  </conditionalFormatting>
  <conditionalFormatting sqref="B10">
    <cfRule type="expression" dxfId="239" priority="43" stopIfTrue="1">
      <formula>AND(D31&lt;&gt;"",B10&lt;&gt;"☑")</formula>
    </cfRule>
    <cfRule type="cellIs" dxfId="238" priority="44" stopIfTrue="1" operator="equal">
      <formula>""</formula>
    </cfRule>
  </conditionalFormatting>
  <conditionalFormatting sqref="B11">
    <cfRule type="expression" dxfId="237" priority="45" stopIfTrue="1">
      <formula>AND(B11&lt;&gt;"☑",OR(C12="☑",C13="☑",C14="☑",C16="☑",C17="☑"))</formula>
    </cfRule>
    <cfRule type="cellIs" dxfId="236" priority="46" stopIfTrue="1" operator="equal">
      <formula>""</formula>
    </cfRule>
  </conditionalFormatting>
  <conditionalFormatting sqref="C12">
    <cfRule type="cellIs" dxfId="235" priority="47" stopIfTrue="1" operator="equal">
      <formula>""</formula>
    </cfRule>
    <cfRule type="expression" dxfId="234" priority="48" stopIfTrue="1">
      <formula>AND(C12&lt;&gt;"☑",OR(L12&lt;&gt;"",N12&lt;&gt;"",T12&lt;&gt;"",V12&lt;&gt;"",D35&lt;&gt;""))</formula>
    </cfRule>
  </conditionalFormatting>
  <conditionalFormatting sqref="C13">
    <cfRule type="cellIs" dxfId="233" priority="49" stopIfTrue="1" operator="equal">
      <formula>""</formula>
    </cfRule>
    <cfRule type="expression" dxfId="232" priority="50" stopIfTrue="1">
      <formula>AND(C13&lt;&gt;"☑",OR(N13&lt;&gt;"",V13&lt;&gt;"",D38&lt;&gt;""))</formula>
    </cfRule>
  </conditionalFormatting>
  <conditionalFormatting sqref="C14">
    <cfRule type="cellIs" dxfId="231" priority="51" stopIfTrue="1" operator="equal">
      <formula>""</formula>
    </cfRule>
    <cfRule type="expression" dxfId="230" priority="52" stopIfTrue="1">
      <formula>AND(C14&lt;&gt;"☑",OR(N14&lt;&gt;"",V14&lt;&gt;"",N15&lt;&gt;"",V15&lt;&gt;"",D41&lt;&gt;""))</formula>
    </cfRule>
  </conditionalFormatting>
  <conditionalFormatting sqref="C16">
    <cfRule type="cellIs" dxfId="229" priority="53" stopIfTrue="1" operator="equal">
      <formula>""</formula>
    </cfRule>
    <cfRule type="expression" dxfId="228" priority="54" stopIfTrue="1">
      <formula>AND(C16&lt;&gt;"☑",OR(I16&lt;&gt;"",I44&lt;&gt;""))</formula>
    </cfRule>
  </conditionalFormatting>
  <conditionalFormatting sqref="C17">
    <cfRule type="cellIs" dxfId="227" priority="55" stopIfTrue="1" operator="equal">
      <formula>""</formula>
    </cfRule>
    <cfRule type="expression" dxfId="226" priority="56" stopIfTrue="1">
      <formula>AND(C17&lt;&gt;"☑",OR(K17&lt;&gt;"",F46&lt;&gt;""))</formula>
    </cfRule>
  </conditionalFormatting>
  <conditionalFormatting sqref="L12 T12 V12:V14 N12:N14 I16:J16 K17:V17">
    <cfRule type="expression" dxfId="225" priority="57" stopIfTrue="1">
      <formula>AND($C12="☑",I12="")</formula>
    </cfRule>
    <cfRule type="expression" dxfId="224" priority="58" stopIfTrue="1">
      <formula>AND($C12="☐",I12&lt;&gt;"")</formula>
    </cfRule>
  </conditionalFormatting>
  <conditionalFormatting sqref="N15">
    <cfRule type="expression" dxfId="223" priority="59" stopIfTrue="1">
      <formula>AND($C14="☑",N15="")</formula>
    </cfRule>
    <cfRule type="expression" dxfId="222" priority="60" stopIfTrue="1">
      <formula>AND($C14="☐",N15&lt;&gt;"")</formula>
    </cfRule>
  </conditionalFormatting>
  <conditionalFormatting sqref="E21:E24 E26:E29 E31:E32 E35:E36 E38:E39 E41:E42">
    <cfRule type="expression" dxfId="221" priority="61" stopIfTrue="1">
      <formula>AND($E21="",OR($D21&lt;&gt;"",$G21&lt;&gt;""))</formula>
    </cfRule>
  </conditionalFormatting>
  <conditionalFormatting sqref="G21:G24 G31:G32">
    <cfRule type="expression" dxfId="220" priority="62" stopIfTrue="1">
      <formula>AND($G21="",OR($E21&lt;&gt;"",$J21&lt;&gt;""))</formula>
    </cfRule>
  </conditionalFormatting>
  <conditionalFormatting sqref="J21:J24 J31:J32">
    <cfRule type="expression" dxfId="219" priority="63" stopIfTrue="1">
      <formula>AND(J21="",OR(G21&lt;&gt;"",L21&lt;&gt;""))</formula>
    </cfRule>
  </conditionalFormatting>
  <conditionalFormatting sqref="L21:L24 L26:L29 L38:L39 L35:L36 L41:L42 L44 L46:L48">
    <cfRule type="expression" dxfId="218" priority="64" stopIfTrue="1">
      <formula>AND(L21="",OR(J21&lt;&gt;"",Q21&lt;&gt;""))</formula>
    </cfRule>
  </conditionalFormatting>
  <conditionalFormatting sqref="Q21:Q24 Q26:Q29 Q35:Q36 Q39 Q42 Q47:Q48">
    <cfRule type="expression" dxfId="217" priority="65" stopIfTrue="1">
      <formula>AND(Q21="",OR(L21&lt;&gt;"",R21&lt;&gt;""))</formula>
    </cfRule>
  </conditionalFormatting>
  <conditionalFormatting sqref="R21:R24 R26:R29 J26:J29 R47:R48 J35:J36 J39 R35:R36 R39 R42 J42 J47:J48">
    <cfRule type="expression" dxfId="216" priority="66" stopIfTrue="1">
      <formula>AND(J21="",OR(I21&lt;&gt;"",L21&lt;&gt;""))</formula>
    </cfRule>
  </conditionalFormatting>
  <conditionalFormatting sqref="T21:T24 T26:T29 T31:T32 T35:T36 T38:T39 T41:T42 T44 T46:T48">
    <cfRule type="expression" dxfId="215" priority="67" stopIfTrue="1">
      <formula>AND(T21="",R21&lt;&gt;"")</formula>
    </cfRule>
  </conditionalFormatting>
  <conditionalFormatting sqref="D24 D29 D32 D36 D39 D42">
    <cfRule type="expression" dxfId="214" priority="68" stopIfTrue="1">
      <formula>AND(D24&lt;&gt;"",D23="")</formula>
    </cfRule>
    <cfRule type="expression" dxfId="213" priority="69" stopIfTrue="1">
      <formula>AND(D24="",E24&lt;&gt;"")</formula>
    </cfRule>
  </conditionalFormatting>
  <conditionalFormatting sqref="D22:D23 D27:D28">
    <cfRule type="expression" dxfId="212" priority="71" stopIfTrue="1">
      <formula>AND(D22="",OR(E22&lt;&gt;"",D23&lt;&gt;""))</formula>
    </cfRule>
  </conditionalFormatting>
  <conditionalFormatting sqref="D26">
    <cfRule type="expression" dxfId="211" priority="72" stopIfTrue="1">
      <formula>OR(AND(D26="",B9="☑"),AND(D26&lt;&gt;"",B9="☐"))</formula>
    </cfRule>
    <cfRule type="expression" dxfId="210" priority="73" stopIfTrue="1">
      <formula>AND(D26="",D27&lt;&gt;"")</formula>
    </cfRule>
  </conditionalFormatting>
  <conditionalFormatting sqref="I26:I29 I39 I35:I36 I42">
    <cfRule type="expression" dxfId="209" priority="75" stopIfTrue="1">
      <formula>AND(I26="",OR(G26&lt;&gt;"",J26&lt;&gt;""))</formula>
    </cfRule>
  </conditionalFormatting>
  <conditionalFormatting sqref="R31:R32">
    <cfRule type="expression" dxfId="208" priority="76" stopIfTrue="1">
      <formula>AND(R31="",OR(L31&lt;&gt;"",T31&lt;&gt;""))</formula>
    </cfRule>
  </conditionalFormatting>
  <conditionalFormatting sqref="L31:L32">
    <cfRule type="expression" dxfId="207" priority="77" stopIfTrue="1">
      <formula>AND(L31="",OR(J31&lt;&gt;"",R31&lt;&gt;""))</formula>
    </cfRule>
  </conditionalFormatting>
  <conditionalFormatting sqref="D31">
    <cfRule type="expression" dxfId="206" priority="78" stopIfTrue="1">
      <formula>OR(AND(D31="",B10="☑"),AND(D31&lt;&gt;"",B10="☐"))</formula>
    </cfRule>
    <cfRule type="expression" dxfId="205" priority="79" stopIfTrue="1">
      <formula>AND(D31="",OR(E31&lt;&gt;"",D32&lt;&gt;""))</formula>
    </cfRule>
  </conditionalFormatting>
  <conditionalFormatting sqref="D35">
    <cfRule type="expression" dxfId="204" priority="80" stopIfTrue="1">
      <formula>OR(AND(D35="",C12="☑"),AND(D35&lt;&gt;"",C12="☐"))</formula>
    </cfRule>
    <cfRule type="expression" dxfId="203" priority="81" stopIfTrue="1">
      <formula>AND(D35="",OR(E35&lt;&gt;"",D36&lt;&gt;""))</formula>
    </cfRule>
  </conditionalFormatting>
  <conditionalFormatting sqref="F46:G46">
    <cfRule type="expression" dxfId="202" priority="86" stopIfTrue="1">
      <formula>OR(AND(F46="",C17="☑"),AND(F46&lt;&gt;"",C17="☐"))</formula>
    </cfRule>
    <cfRule type="expression" dxfId="201" priority="87" stopIfTrue="1">
      <formula>AND(F46="",OR(I46&lt;&gt;"",F47&lt;&gt;""))</formula>
    </cfRule>
  </conditionalFormatting>
  <conditionalFormatting sqref="I47:I48">
    <cfRule type="expression" dxfId="200" priority="88" stopIfTrue="1">
      <formula>AND(I47="",OR(F47&lt;&gt;"",J47&lt;&gt;""))</formula>
    </cfRule>
  </conditionalFormatting>
  <conditionalFormatting sqref="F47:G48">
    <cfRule type="expression" dxfId="199" priority="89" stopIfTrue="1">
      <formula>AND(F47&lt;&gt;"",F46="")</formula>
    </cfRule>
    <cfRule type="expression" dxfId="198" priority="90" stopIfTrue="1">
      <formula>AND(F47="",I47&lt;&gt;"")</formula>
    </cfRule>
  </conditionalFormatting>
  <conditionalFormatting sqref="D21">
    <cfRule type="expression" dxfId="197" priority="91" stopIfTrue="1">
      <formula>AND(D21="",D26&lt;&gt;"")</formula>
    </cfRule>
  </conditionalFormatting>
  <conditionalFormatting sqref="O2:S2">
    <cfRule type="expression" dxfId="196" priority="93" stopIfTrue="1">
      <formula>OR(AND(O2="",D21&lt;&gt;""),AND(O2="",V2&lt;&gt;""))</formula>
    </cfRule>
  </conditionalFormatting>
  <conditionalFormatting sqref="V2:W2">
    <cfRule type="expression" dxfId="195" priority="94" stopIfTrue="1">
      <formula>OR(AND(V2="",D21&lt;&gt;""),AND(V2="",O2&lt;&gt;""))</formula>
    </cfRule>
  </conditionalFormatting>
  <conditionalFormatting sqref="Q45 I45 Q43 I43 Q40 I40 Q37 I33:I34 I37 Q25 Q33:Q34 I25 I20">
    <cfRule type="cellIs" dxfId="194" priority="99" stopIfTrue="1" operator="equal">
      <formula>"午前"</formula>
    </cfRule>
    <cfRule type="cellIs" dxfId="193" priority="100" stopIfTrue="1" operator="equal">
      <formula>"午後"</formula>
    </cfRule>
  </conditionalFormatting>
  <conditionalFormatting sqref="V15">
    <cfRule type="expression" dxfId="192" priority="101" stopIfTrue="1">
      <formula>AND($C$14="☑",V15="")</formula>
    </cfRule>
    <cfRule type="expression" dxfId="191" priority="102" stopIfTrue="1">
      <formula>AND($C$14="☐",V15&lt;&gt;"")</formula>
    </cfRule>
  </conditionalFormatting>
  <conditionalFormatting sqref="D38">
    <cfRule type="expression" dxfId="190" priority="37" stopIfTrue="1">
      <formula>OR(AND(D38="",C13="☑"),AND(D38&lt;&gt;"",C13="☐"))</formula>
    </cfRule>
    <cfRule type="expression" dxfId="189" priority="38" stopIfTrue="1">
      <formula>AND(D38="",OR(E38&lt;&gt;"",D39&lt;&gt;""))</formula>
    </cfRule>
  </conditionalFormatting>
  <conditionalFormatting sqref="D41">
    <cfRule type="expression" dxfId="188" priority="34" stopIfTrue="1">
      <formula>OR(AND(D41="",C14="☑"),AND(D41&lt;&gt;"",C14="☐"))</formula>
    </cfRule>
    <cfRule type="expression" dxfId="187" priority="35" stopIfTrue="1">
      <formula>AND(D41="",OR(E41&lt;&gt;"",D42&lt;&gt;""))</formula>
    </cfRule>
  </conditionalFormatting>
  <conditionalFormatting sqref="J38">
    <cfRule type="expression" dxfId="186" priority="31" stopIfTrue="1">
      <formula>AND(J38="",OR(I38&lt;&gt;"",L38&lt;&gt;""))</formula>
    </cfRule>
  </conditionalFormatting>
  <conditionalFormatting sqref="I38">
    <cfRule type="expression" dxfId="185" priority="32" stopIfTrue="1">
      <formula>AND(I38="",OR(G38&lt;&gt;"",J38&lt;&gt;""))</formula>
    </cfRule>
  </conditionalFormatting>
  <conditionalFormatting sqref="J41">
    <cfRule type="expression" dxfId="184" priority="29" stopIfTrue="1">
      <formula>AND(J41="",OR(I41&lt;&gt;"",L41&lt;&gt;""))</formula>
    </cfRule>
  </conditionalFormatting>
  <conditionalFormatting sqref="I41">
    <cfRule type="expression" dxfId="183" priority="30" stopIfTrue="1">
      <formula>AND(I41="",OR(G41&lt;&gt;"",J41&lt;&gt;""))</formula>
    </cfRule>
  </conditionalFormatting>
  <conditionalFormatting sqref="J44">
    <cfRule type="expression" dxfId="182" priority="27" stopIfTrue="1">
      <formula>AND(J44="",OR(I44&lt;&gt;"",L44&lt;&gt;""))</formula>
    </cfRule>
  </conditionalFormatting>
  <conditionalFormatting sqref="I44">
    <cfRule type="expression" dxfId="181" priority="28" stopIfTrue="1">
      <formula>AND(I44="",OR(C16="☑",J44&lt;&gt;""))</formula>
    </cfRule>
  </conditionalFormatting>
  <conditionalFormatting sqref="J46">
    <cfRule type="expression" dxfId="180" priority="25" stopIfTrue="1">
      <formula>AND(J46="",OR(I46&lt;&gt;"",L46&lt;&gt;""))</formula>
    </cfRule>
  </conditionalFormatting>
  <conditionalFormatting sqref="I46">
    <cfRule type="expression" dxfId="179" priority="26" stopIfTrue="1">
      <formula>AND(I46="",OR(F46&lt;&gt;"",J46&lt;&gt;""))</formula>
    </cfRule>
  </conditionalFormatting>
  <conditionalFormatting sqref="Q38">
    <cfRule type="expression" dxfId="178" priority="23" stopIfTrue="1">
      <formula>AND(Q38="",OR(L38&lt;&gt;"",R38&lt;&gt;""))</formula>
    </cfRule>
  </conditionalFormatting>
  <conditionalFormatting sqref="R38">
    <cfRule type="expression" dxfId="177" priority="24" stopIfTrue="1">
      <formula>AND(R38="",OR(Q38&lt;&gt;"",T38&lt;&gt;""))</formula>
    </cfRule>
  </conditionalFormatting>
  <conditionalFormatting sqref="Q41">
    <cfRule type="expression" dxfId="176" priority="21" stopIfTrue="1">
      <formula>AND(Q41="",OR(L41&lt;&gt;"",R41&lt;&gt;""))</formula>
    </cfRule>
  </conditionalFormatting>
  <conditionalFormatting sqref="R41">
    <cfRule type="expression" dxfId="175" priority="22" stopIfTrue="1">
      <formula>AND(R41="",OR(Q41&lt;&gt;"",T41&lt;&gt;""))</formula>
    </cfRule>
  </conditionalFormatting>
  <conditionalFormatting sqref="Q44">
    <cfRule type="expression" dxfId="174" priority="19" stopIfTrue="1">
      <formula>AND(Q44="",OR(L44&lt;&gt;"",R44&lt;&gt;""))</formula>
    </cfRule>
  </conditionalFormatting>
  <conditionalFormatting sqref="R44">
    <cfRule type="expression" dxfId="173" priority="20" stopIfTrue="1">
      <formula>AND(R44="",OR(Q44&lt;&gt;"",T44&lt;&gt;""))</formula>
    </cfRule>
  </conditionalFormatting>
  <conditionalFormatting sqref="Q46">
    <cfRule type="expression" dxfId="172" priority="17" stopIfTrue="1">
      <formula>AND(Q46="",OR(L46&lt;&gt;"",R46&lt;&gt;""))</formula>
    </cfRule>
  </conditionalFormatting>
  <conditionalFormatting sqref="R46">
    <cfRule type="expression" dxfId="171" priority="18" stopIfTrue="1">
      <formula>AND(R46="",OR(Q46&lt;&gt;"",T46&lt;&gt;""))</formula>
    </cfRule>
  </conditionalFormatting>
  <conditionalFormatting sqref="L52">
    <cfRule type="expression" dxfId="170" priority="13" stopIfTrue="1">
      <formula>AND(L52="",OR(J52&lt;&gt;"",Q52&lt;&gt;""))</formula>
    </cfRule>
  </conditionalFormatting>
  <conditionalFormatting sqref="Q52">
    <cfRule type="expression" dxfId="169" priority="14" stopIfTrue="1">
      <formula>AND(Q52="",OR(L52&lt;&gt;"",R52&lt;&gt;""))</formula>
    </cfRule>
  </conditionalFormatting>
  <conditionalFormatting sqref="R52 J52">
    <cfRule type="expression" dxfId="168" priority="15" stopIfTrue="1">
      <formula>AND(J52="",OR(I52&lt;&gt;"",L52&lt;&gt;""))</formula>
    </cfRule>
  </conditionalFormatting>
  <conditionalFormatting sqref="T52">
    <cfRule type="expression" dxfId="167" priority="16" stopIfTrue="1">
      <formula>AND(T52="",R52&lt;&gt;"")</formula>
    </cfRule>
  </conditionalFormatting>
  <conditionalFormatting sqref="W52">
    <cfRule type="expression" dxfId="166" priority="12" stopIfTrue="1">
      <formula>X52&lt;0</formula>
    </cfRule>
  </conditionalFormatting>
  <conditionalFormatting sqref="L53">
    <cfRule type="expression" dxfId="165" priority="8" stopIfTrue="1">
      <formula>AND(L53="",OR(J53&lt;&gt;"",Q53&lt;&gt;""))</formula>
    </cfRule>
  </conditionalFormatting>
  <conditionalFormatting sqref="Q53">
    <cfRule type="expression" dxfId="164" priority="9" stopIfTrue="1">
      <formula>AND(Q53="",OR(L53&lt;&gt;"",R53&lt;&gt;""))</formula>
    </cfRule>
  </conditionalFormatting>
  <conditionalFormatting sqref="R53 J53">
    <cfRule type="expression" dxfId="163" priority="10" stopIfTrue="1">
      <formula>AND(J53="",OR(I53&lt;&gt;"",L53&lt;&gt;""))</formula>
    </cfRule>
  </conditionalFormatting>
  <conditionalFormatting sqref="T53">
    <cfRule type="expression" dxfId="162" priority="11" stopIfTrue="1">
      <formula>AND(T53="",R53&lt;&gt;"")</formula>
    </cfRule>
  </conditionalFormatting>
  <conditionalFormatting sqref="W53">
    <cfRule type="expression" dxfId="161" priority="7" stopIfTrue="1">
      <formula>X53&lt;0</formula>
    </cfRule>
  </conditionalFormatting>
  <conditionalFormatting sqref="K2:N2">
    <cfRule type="expression" dxfId="160" priority="6">
      <formula>OR(AND(K2="",D19&lt;&gt;""),AND(K2="",O2&lt;&gt;""))</formula>
    </cfRule>
  </conditionalFormatting>
  <conditionalFormatting sqref="T2:U2">
    <cfRule type="expression" dxfId="159" priority="135" stopIfTrue="1">
      <formula>OR(AND(T2="",I21&lt;&gt;""),AND(T2="",AA4&lt;&gt;""))</formula>
    </cfRule>
  </conditionalFormatting>
  <conditionalFormatting sqref="D21:D23 D26:D28 D31 D35 D38 D41">
    <cfRule type="expression" dxfId="158" priority="92" stopIfTrue="1">
      <formula>AND($D21="",$D22&lt;&gt;"")</formula>
    </cfRule>
  </conditionalFormatting>
  <conditionalFormatting sqref="D21:D24 D26:D29 D31:D32 D35:D36 D38:D39 D41:D42">
    <cfRule type="expression" dxfId="157" priority="5">
      <formula>AND($D21="",$E21&lt;&gt;"")</formula>
    </cfRule>
  </conditionalFormatting>
  <conditionalFormatting sqref="D22:D24 D27:D29 D32 D36 D39 D42">
    <cfRule type="expression" dxfId="156" priority="70" stopIfTrue="1">
      <formula>AND(D22&lt;&gt;"",D21="")</formula>
    </cfRule>
  </conditionalFormatting>
  <conditionalFormatting sqref="G26:G29 G35:G36 G38:G39 G41:G42">
    <cfRule type="expression" dxfId="155" priority="4">
      <formula>AND($G26="",OR($E26&lt;&gt;"",$I26&lt;&gt;""))</formula>
    </cfRule>
  </conditionalFormatting>
  <dataValidations count="9">
    <dataValidation type="list" allowBlank="1" showInputMessage="1" showErrorMessage="1" sqref="D31:D32 D41:D42 D21:D24 D35:D36 I16 D38:D39 D26:D29">
      <formula1>"毎週,隔週,第１,第２,第３,第４,第５"</formula1>
    </dataValidation>
    <dataValidation type="list" allowBlank="1" showInputMessage="1" showErrorMessage="1" sqref="G31:G32 G41:G42 G21:G24 E35:E36 G35:G36 E31:E32 E41:E42 E38:E39 G38:G39 E26:E29 G26:G29 E21:E24">
      <formula1>"日,月,火,水,木,金,土"</formula1>
    </dataValidation>
    <dataValidation type="list" allowBlank="1" showInputMessage="1" showErrorMessage="1" sqref="J31:J32 J44 J26:J29 R38:R39 J46:J48 J41:J42 J38:J39 J21:J24 J35:J36 R35:R36 R41:R42 R26:R29 R31:R32 R44 R21:R24 R46:R48 J52:J53 R52:R53">
      <formula1>"1,2,3,4,5,6,7,8,9,10,11,12"</formula1>
    </dataValidation>
    <dataValidation type="list" allowBlank="1" showInputMessage="1" showErrorMessage="1" sqref="I38:I39 Q44 I46:I48 I35:I36 Q38:Q39 Q21:Q24 I41:I42 Q26:Q29 Q41:Q42 Q35:Q36 I26:I29 I44 Q46:Q48 I52:I53 Q52:Q53">
      <formula1>$Z$1:$Z$2</formula1>
    </dataValidation>
    <dataValidation type="list" allowBlank="1" showInputMessage="1" showErrorMessage="1" sqref="T12 L12">
      <formula1>"7,8,9"</formula1>
    </dataValidation>
    <dataValidation type="list" allowBlank="1" showInputMessage="1" showErrorMessage="1" sqref="B9:B11 C16:C17 C12:C14">
      <formula1>$Z$6:$Z$7</formula1>
    </dataValidation>
    <dataValidation imeMode="disabled" allowBlank="1" showInputMessage="1" showErrorMessage="1" sqref="T52:T53 L46:L48 L44 L41:L42 T41:T42 T38:T39 L38:L39 L31:L32 L35:L36 T35:T36 T31:T32 T26:T29 L26:L29 L21:L24 T21:T24 T44 T46:T48 L52:L53 V2:W2"/>
    <dataValidation type="whole" imeMode="disabled" allowBlank="1" showInputMessage="1" showErrorMessage="1" sqref="N12:N13 V15 N15 V12:V13">
      <formula1>1</formula1>
      <formula2>31</formula2>
    </dataValidation>
    <dataValidation type="whole" imeMode="disabled" allowBlank="1" showInputMessage="1" showErrorMessage="1" sqref="N14 V14">
      <formula1>1</formula1>
      <formula2>30</formula2>
    </dataValidation>
  </dataValidations>
  <pageMargins left="0.47244094488188981" right="0.47244094488188981" top="0.51181102362204722" bottom="0.59055118110236227" header="0.31496062992125984" footer="0.31496062992125984"/>
  <pageSetup paperSize="9" scale="77" orientation="portrait" r:id="rId1"/>
  <headerFooter alignWithMargins="0">
    <oddFooter>&amp;C&amp;14 1</oddFooter>
  </headerFooter>
  <colBreaks count="1" manualBreakCount="1">
    <brk id="23" max="45" man="1"/>
  </colBreaks>
  <legacyDrawing r:id="rId2"/>
  <extLst>
    <ext xmlns:x14="http://schemas.microsoft.com/office/spreadsheetml/2009/9/main" uri="{78C0D931-6437-407d-A8EE-F0AAD7539E65}">
      <x14:conditionalFormattings>
        <x14:conditionalFormatting xmlns:xm="http://schemas.microsoft.com/office/excel/2006/main">
          <x14:cfRule type="expression" priority="3" id="{7607FAF9-5407-44A2-AA6A-A385D38989F1}">
            <xm:f>AND(I51="",一番最初に入力!$C$7&gt;70000)</xm:f>
            <x14:dxf>
              <fill>
                <patternFill>
                  <bgColor rgb="FFFF0000"/>
                </patternFill>
              </fill>
            </x14:dxf>
          </x14:cfRule>
          <xm:sqref>I51:J51</xm:sqref>
        </x14:conditionalFormatting>
        <x14:conditionalFormatting xmlns:xm="http://schemas.microsoft.com/office/excel/2006/main">
          <x14:cfRule type="expression" priority="2" id="{C9E47EAB-D181-4EA1-8A97-02F4A5A3D44D}">
            <xm:f>AND(I52="",一番最初に入力!$C$7&gt;70000)</xm:f>
            <x14:dxf>
              <fill>
                <patternFill>
                  <bgColor rgb="FFFF0000"/>
                </patternFill>
              </fill>
            </x14:dxf>
          </x14:cfRule>
          <xm:sqref>I52</xm:sqref>
        </x14:conditionalFormatting>
        <x14:conditionalFormatting xmlns:xm="http://schemas.microsoft.com/office/excel/2006/main">
          <x14:cfRule type="expression" priority="1" id="{DE11E1F6-D38E-4671-B20A-4B4D5D94DD1E}">
            <xm:f>AND(I53="",一番最初に入力!$C$7&gt;70000)</xm:f>
            <x14:dxf>
              <fill>
                <patternFill>
                  <bgColor rgb="FFFF0000"/>
                </patternFill>
              </fill>
            </x14:dxf>
          </x14:cfRule>
          <xm:sqref>I53</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9"/>
  <sheetViews>
    <sheetView showGridLines="0" view="pageBreakPreview" zoomScale="85" zoomScaleNormal="75" zoomScaleSheetLayoutView="85" workbookViewId="0">
      <selection activeCell="F2" sqref="F2"/>
    </sheetView>
  </sheetViews>
  <sheetFormatPr defaultRowHeight="15.75"/>
  <cols>
    <col min="1" max="1" width="4.625" style="18" customWidth="1"/>
    <col min="2" max="2" width="23.125" style="18" customWidth="1"/>
    <col min="3" max="3" width="16.25" style="18" customWidth="1"/>
    <col min="4" max="4" width="11.75" style="18" customWidth="1"/>
    <col min="5" max="5" width="12.25" style="18" customWidth="1"/>
    <col min="6" max="6" width="5.75" style="18" customWidth="1"/>
    <col min="7" max="7" width="13.125" style="18" customWidth="1"/>
    <col min="8" max="8" width="5.875" style="18" customWidth="1"/>
    <col min="9" max="9" width="13.125" style="18" bestFit="1" customWidth="1"/>
    <col min="10" max="11" width="9" style="18" hidden="1" customWidth="1"/>
    <col min="12" max="13" width="0" style="18" hidden="1" customWidth="1"/>
    <col min="14" max="16384" width="9" style="18"/>
  </cols>
  <sheetData>
    <row r="1" spans="1:14" ht="20.25" customHeight="1">
      <c r="A1" s="190" t="s">
        <v>341</v>
      </c>
      <c r="B1" s="185"/>
      <c r="C1" s="185"/>
      <c r="D1" s="185"/>
      <c r="E1" s="185"/>
      <c r="F1" s="185"/>
      <c r="G1" s="185"/>
      <c r="H1" s="185"/>
      <c r="I1" s="191" t="str">
        <f>IF('実績報告書１ページ '!V2="","",'実績報告書１ページ '!V2&amp;"_"&amp;'実績報告書１ページ '!O2)</f>
        <v/>
      </c>
      <c r="K1" s="1"/>
    </row>
    <row r="2" spans="1:14" ht="20.25" customHeight="1">
      <c r="A2" s="185"/>
      <c r="B2" s="184" t="s">
        <v>133</v>
      </c>
      <c r="C2" s="139" t="str">
        <f>'実績報告書１ページ '!B9</f>
        <v>☐</v>
      </c>
      <c r="D2" s="186" t="s">
        <v>195</v>
      </c>
      <c r="E2" s="146" t="s">
        <v>67</v>
      </c>
      <c r="F2" s="218"/>
      <c r="G2" s="14" t="s">
        <v>68</v>
      </c>
      <c r="H2" s="185"/>
      <c r="I2" s="185"/>
      <c r="K2" s="1" t="s">
        <v>227</v>
      </c>
    </row>
    <row r="3" spans="1:14" ht="20.25" customHeight="1">
      <c r="A3" s="185"/>
      <c r="B3" s="185"/>
      <c r="C3" s="139" t="str">
        <f>'実績報告書１ページ '!B10</f>
        <v>☐</v>
      </c>
      <c r="D3" s="186" t="s">
        <v>194</v>
      </c>
      <c r="E3" s="146" t="s">
        <v>67</v>
      </c>
      <c r="F3" s="218"/>
      <c r="G3" s="14" t="s">
        <v>68</v>
      </c>
      <c r="H3" s="185"/>
      <c r="I3" s="185"/>
      <c r="K3" s="48" t="s">
        <v>173</v>
      </c>
      <c r="M3" s="120"/>
    </row>
    <row r="4" spans="1:14" ht="20.25" customHeight="1">
      <c r="A4" s="185"/>
      <c r="B4" s="185"/>
      <c r="C4" s="139" t="str">
        <f>'実績報告書１ページ '!B11</f>
        <v>☐</v>
      </c>
      <c r="D4" s="186" t="s">
        <v>69</v>
      </c>
      <c r="E4" s="146" t="s">
        <v>67</v>
      </c>
      <c r="F4" s="218"/>
      <c r="G4" s="14" t="s">
        <v>68</v>
      </c>
      <c r="H4" s="185"/>
      <c r="I4" s="185"/>
    </row>
    <row r="5" spans="1:14" ht="10.5" customHeight="1" thickBot="1">
      <c r="A5" s="185"/>
      <c r="B5" s="185"/>
      <c r="C5" s="139"/>
      <c r="D5" s="185"/>
      <c r="E5" s="185"/>
      <c r="F5" s="185"/>
      <c r="G5" s="139"/>
      <c r="H5" s="185"/>
      <c r="I5" s="185"/>
      <c r="K5" s="1" t="s">
        <v>70</v>
      </c>
    </row>
    <row r="6" spans="1:14" ht="33.75" customHeight="1">
      <c r="A6" s="185"/>
      <c r="B6" s="55" t="s">
        <v>134</v>
      </c>
      <c r="C6" s="175" t="s">
        <v>168</v>
      </c>
      <c r="D6" s="710" t="s">
        <v>211</v>
      </c>
      <c r="E6" s="711"/>
      <c r="F6" s="710" t="s">
        <v>174</v>
      </c>
      <c r="G6" s="711"/>
      <c r="H6" s="698" t="s">
        <v>196</v>
      </c>
      <c r="I6" s="699"/>
      <c r="K6" s="1" t="s">
        <v>212</v>
      </c>
    </row>
    <row r="7" spans="1:14" ht="32.25" customHeight="1">
      <c r="A7" s="185"/>
      <c r="B7" s="418"/>
      <c r="C7" s="419"/>
      <c r="D7" s="671"/>
      <c r="E7" s="672"/>
      <c r="F7" s="671"/>
      <c r="G7" s="672"/>
      <c r="H7" s="705"/>
      <c r="I7" s="706"/>
      <c r="J7" s="27"/>
      <c r="K7" s="27"/>
      <c r="L7" s="27"/>
    </row>
    <row r="8" spans="1:14" ht="32.25" customHeight="1">
      <c r="A8" s="185"/>
      <c r="B8" s="420"/>
      <c r="C8" s="419"/>
      <c r="D8" s="671"/>
      <c r="E8" s="672"/>
      <c r="F8" s="671"/>
      <c r="G8" s="672"/>
      <c r="H8" s="705"/>
      <c r="I8" s="706"/>
      <c r="J8" s="27"/>
      <c r="K8" s="5" t="s">
        <v>71</v>
      </c>
      <c r="L8" s="27"/>
    </row>
    <row r="9" spans="1:14" ht="32.25" customHeight="1">
      <c r="A9" s="185"/>
      <c r="B9" s="420"/>
      <c r="C9" s="419"/>
      <c r="D9" s="671"/>
      <c r="E9" s="672"/>
      <c r="F9" s="671"/>
      <c r="G9" s="672"/>
      <c r="H9" s="705"/>
      <c r="I9" s="706"/>
      <c r="J9" s="27"/>
      <c r="K9" s="5" t="s">
        <v>72</v>
      </c>
      <c r="L9" s="27"/>
    </row>
    <row r="10" spans="1:14" ht="32.25" customHeight="1">
      <c r="A10" s="185"/>
      <c r="B10" s="420"/>
      <c r="C10" s="419"/>
      <c r="D10" s="671"/>
      <c r="E10" s="672"/>
      <c r="F10" s="671"/>
      <c r="G10" s="672"/>
      <c r="H10" s="705"/>
      <c r="I10" s="706"/>
      <c r="J10" s="27"/>
      <c r="K10" s="27"/>
      <c r="L10" s="27"/>
    </row>
    <row r="11" spans="1:14" ht="32.25" customHeight="1">
      <c r="A11" s="185"/>
      <c r="B11" s="420"/>
      <c r="C11" s="419"/>
      <c r="D11" s="671"/>
      <c r="E11" s="672"/>
      <c r="F11" s="671"/>
      <c r="G11" s="672"/>
      <c r="H11" s="705"/>
      <c r="I11" s="706"/>
      <c r="J11" s="27"/>
      <c r="K11" s="6" t="s">
        <v>135</v>
      </c>
      <c r="L11" s="27"/>
    </row>
    <row r="12" spans="1:14" ht="32.25" customHeight="1">
      <c r="A12" s="185"/>
      <c r="B12" s="420"/>
      <c r="C12" s="419"/>
      <c r="D12" s="671"/>
      <c r="E12" s="672"/>
      <c r="F12" s="671"/>
      <c r="G12" s="672"/>
      <c r="H12" s="705"/>
      <c r="I12" s="706"/>
      <c r="J12" s="27"/>
      <c r="K12" s="5" t="s">
        <v>136</v>
      </c>
      <c r="L12" s="27"/>
    </row>
    <row r="13" spans="1:14" ht="32.25" customHeight="1">
      <c r="A13" s="185"/>
      <c r="B13" s="420"/>
      <c r="C13" s="419"/>
      <c r="D13" s="671"/>
      <c r="E13" s="672"/>
      <c r="F13" s="671"/>
      <c r="G13" s="672"/>
      <c r="H13" s="705"/>
      <c r="I13" s="706"/>
      <c r="J13" s="27"/>
      <c r="K13" s="44"/>
      <c r="L13" s="27"/>
    </row>
    <row r="14" spans="1:14" ht="32.25" customHeight="1">
      <c r="A14" s="185"/>
      <c r="B14" s="420"/>
      <c r="C14" s="419"/>
      <c r="D14" s="671"/>
      <c r="E14" s="672"/>
      <c r="F14" s="671"/>
      <c r="G14" s="672"/>
      <c r="H14" s="705"/>
      <c r="I14" s="706"/>
      <c r="J14" s="27"/>
      <c r="K14" s="44"/>
      <c r="L14" s="27"/>
    </row>
    <row r="15" spans="1:14" ht="32.25" customHeight="1" thickBot="1">
      <c r="A15" s="185"/>
      <c r="B15" s="420"/>
      <c r="C15" s="419"/>
      <c r="D15" s="671"/>
      <c r="E15" s="672"/>
      <c r="F15" s="671"/>
      <c r="G15" s="672"/>
      <c r="H15" s="708"/>
      <c r="I15" s="709"/>
      <c r="J15" s="27"/>
      <c r="K15" s="44"/>
      <c r="L15" s="27"/>
      <c r="M15" s="27"/>
      <c r="N15" s="27"/>
    </row>
    <row r="16" spans="1:14" ht="63.75" customHeight="1">
      <c r="A16" s="185"/>
      <c r="B16" s="686" t="s">
        <v>221</v>
      </c>
      <c r="C16" s="686"/>
      <c r="D16" s="686"/>
      <c r="E16" s="686"/>
      <c r="F16" s="686"/>
      <c r="G16" s="686"/>
      <c r="H16" s="686"/>
      <c r="I16" s="686"/>
    </row>
    <row r="17" spans="1:9" ht="20.25" customHeight="1">
      <c r="A17" s="185"/>
      <c r="B17" s="185"/>
      <c r="C17" s="185"/>
      <c r="D17" s="185"/>
      <c r="E17" s="185"/>
      <c r="F17" s="185"/>
      <c r="G17" s="185"/>
      <c r="H17" s="185"/>
      <c r="I17" s="185"/>
    </row>
    <row r="18" spans="1:9" ht="20.25" customHeight="1" thickBot="1">
      <c r="A18" s="190" t="s">
        <v>342</v>
      </c>
      <c r="B18" s="185"/>
      <c r="C18" s="185"/>
      <c r="D18" s="185"/>
      <c r="E18" s="185"/>
      <c r="F18" s="185"/>
      <c r="G18" s="185"/>
      <c r="H18" s="185"/>
      <c r="I18" s="185"/>
    </row>
    <row r="19" spans="1:9" ht="20.25" customHeight="1" thickBot="1">
      <c r="A19" s="185"/>
      <c r="B19" s="687" t="s">
        <v>0</v>
      </c>
      <c r="C19" s="688"/>
      <c r="D19" s="688"/>
      <c r="E19" s="689"/>
      <c r="F19" s="702" t="s">
        <v>1</v>
      </c>
      <c r="G19" s="703"/>
      <c r="H19" s="703"/>
      <c r="I19" s="704"/>
    </row>
    <row r="20" spans="1:9" ht="19.5" customHeight="1">
      <c r="A20" s="185"/>
      <c r="B20" s="695" t="s">
        <v>169</v>
      </c>
      <c r="C20" s="696"/>
      <c r="D20" s="696"/>
      <c r="E20" s="697"/>
      <c r="F20" s="701" t="s">
        <v>65</v>
      </c>
      <c r="G20" s="700" t="s">
        <v>137</v>
      </c>
      <c r="H20" s="701" t="s">
        <v>65</v>
      </c>
      <c r="I20" s="707" t="s">
        <v>138</v>
      </c>
    </row>
    <row r="21" spans="1:9" ht="33" customHeight="1">
      <c r="A21" s="185"/>
      <c r="B21" s="690" t="s">
        <v>763</v>
      </c>
      <c r="C21" s="691"/>
      <c r="D21" s="691"/>
      <c r="E21" s="692"/>
      <c r="F21" s="674"/>
      <c r="G21" s="685"/>
      <c r="H21" s="674"/>
      <c r="I21" s="676"/>
    </row>
    <row r="22" spans="1:9" ht="36" customHeight="1">
      <c r="A22" s="185"/>
      <c r="B22" s="665" t="s">
        <v>170</v>
      </c>
      <c r="C22" s="693"/>
      <c r="D22" s="693"/>
      <c r="E22" s="694"/>
      <c r="F22" s="219" t="s">
        <v>65</v>
      </c>
      <c r="G22" s="174" t="s">
        <v>75</v>
      </c>
      <c r="H22" s="219" t="s">
        <v>65</v>
      </c>
      <c r="I22" s="193" t="s">
        <v>76</v>
      </c>
    </row>
    <row r="23" spans="1:9" ht="21" customHeight="1">
      <c r="A23" s="185"/>
      <c r="B23" s="659" t="s">
        <v>171</v>
      </c>
      <c r="C23" s="677"/>
      <c r="D23" s="677"/>
      <c r="E23" s="678"/>
      <c r="F23" s="682" t="s">
        <v>65</v>
      </c>
      <c r="G23" s="684" t="s">
        <v>73</v>
      </c>
      <c r="H23" s="673" t="s">
        <v>65</v>
      </c>
      <c r="I23" s="675" t="s">
        <v>74</v>
      </c>
    </row>
    <row r="24" spans="1:9" ht="36.75" customHeight="1">
      <c r="A24" s="185"/>
      <c r="B24" s="690" t="s">
        <v>220</v>
      </c>
      <c r="C24" s="691"/>
      <c r="D24" s="691"/>
      <c r="E24" s="692"/>
      <c r="F24" s="683"/>
      <c r="G24" s="685"/>
      <c r="H24" s="674"/>
      <c r="I24" s="676"/>
    </row>
    <row r="25" spans="1:9" ht="21" customHeight="1">
      <c r="A25" s="185"/>
      <c r="B25" s="659" t="s">
        <v>224</v>
      </c>
      <c r="C25" s="677"/>
      <c r="D25" s="677"/>
      <c r="E25" s="678"/>
      <c r="F25" s="682" t="s">
        <v>65</v>
      </c>
      <c r="G25" s="684" t="s">
        <v>73</v>
      </c>
      <c r="H25" s="673" t="s">
        <v>65</v>
      </c>
      <c r="I25" s="675" t="s">
        <v>74</v>
      </c>
    </row>
    <row r="26" spans="1:9" ht="36.75" customHeight="1">
      <c r="A26" s="185"/>
      <c r="B26" s="679" t="s">
        <v>225</v>
      </c>
      <c r="C26" s="680"/>
      <c r="D26" s="680"/>
      <c r="E26" s="681"/>
      <c r="F26" s="683"/>
      <c r="G26" s="685"/>
      <c r="H26" s="674"/>
      <c r="I26" s="676"/>
    </row>
    <row r="27" spans="1:9" ht="36.75" hidden="1" customHeight="1">
      <c r="A27" s="185"/>
      <c r="B27" s="665" t="s">
        <v>226</v>
      </c>
      <c r="C27" s="666"/>
      <c r="D27" s="666"/>
      <c r="E27" s="667"/>
      <c r="F27" s="668"/>
      <c r="G27" s="669"/>
      <c r="H27" s="669"/>
      <c r="I27" s="670"/>
    </row>
    <row r="28" spans="1:9" ht="123.75" customHeight="1">
      <c r="A28" s="185"/>
      <c r="B28" s="659" t="s">
        <v>588</v>
      </c>
      <c r="C28" s="660"/>
      <c r="D28" s="660"/>
      <c r="E28" s="661"/>
      <c r="F28" s="272" t="s">
        <v>65</v>
      </c>
      <c r="G28" s="273" t="s">
        <v>239</v>
      </c>
      <c r="H28" s="274" t="s">
        <v>65</v>
      </c>
      <c r="I28" s="275" t="s">
        <v>355</v>
      </c>
    </row>
    <row r="29" spans="1:9" ht="30.75" customHeight="1" thickBot="1">
      <c r="B29" s="662"/>
      <c r="C29" s="663"/>
      <c r="D29" s="663"/>
      <c r="E29" s="664"/>
      <c r="F29" s="278" t="s">
        <v>65</v>
      </c>
      <c r="G29" s="277" t="s">
        <v>354</v>
      </c>
      <c r="H29" s="276"/>
      <c r="I29" s="271"/>
    </row>
  </sheetData>
  <sheetProtection algorithmName="SHA-512" hashValue="G3IBwispzFiaRuI3NrgO8f5dOWKtfvhKuyx2Cx+/amdyCTcf3RZ+E9/WhKrX+3Hcb/N4qja7hIT3wOlucp1FSA==" saltValue="0N4xsFEdyJWnz4qc+XVtlw==" spinCount="100000" sheet="1" selectLockedCells="1"/>
  <mergeCells count="55">
    <mergeCell ref="D6:E6"/>
    <mergeCell ref="D15:E15"/>
    <mergeCell ref="D14:E14"/>
    <mergeCell ref="D13:E13"/>
    <mergeCell ref="D12:E12"/>
    <mergeCell ref="D11:E11"/>
    <mergeCell ref="D7:E7"/>
    <mergeCell ref="D9:E9"/>
    <mergeCell ref="D8:E8"/>
    <mergeCell ref="H13:I13"/>
    <mergeCell ref="H12:I12"/>
    <mergeCell ref="F6:G6"/>
    <mergeCell ref="F15:G15"/>
    <mergeCell ref="F14:G14"/>
    <mergeCell ref="F12:G12"/>
    <mergeCell ref="F11:G11"/>
    <mergeCell ref="F10:G10"/>
    <mergeCell ref="F9:G9"/>
    <mergeCell ref="F8:G8"/>
    <mergeCell ref="H7:I7"/>
    <mergeCell ref="H11:I11"/>
    <mergeCell ref="H9:I9"/>
    <mergeCell ref="H8:I8"/>
    <mergeCell ref="B21:E21"/>
    <mergeCell ref="B20:E20"/>
    <mergeCell ref="H6:I6"/>
    <mergeCell ref="I23:I24"/>
    <mergeCell ref="G20:G21"/>
    <mergeCell ref="G23:G24"/>
    <mergeCell ref="H20:H21"/>
    <mergeCell ref="F19:I19"/>
    <mergeCell ref="F23:F24"/>
    <mergeCell ref="F13:G13"/>
    <mergeCell ref="F20:F21"/>
    <mergeCell ref="F7:G7"/>
    <mergeCell ref="H10:I10"/>
    <mergeCell ref="I20:I21"/>
    <mergeCell ref="H15:I15"/>
    <mergeCell ref="H14:I14"/>
    <mergeCell ref="B28:E29"/>
    <mergeCell ref="B27:E27"/>
    <mergeCell ref="F27:I27"/>
    <mergeCell ref="D10:E10"/>
    <mergeCell ref="H23:H24"/>
    <mergeCell ref="I25:I26"/>
    <mergeCell ref="B25:E25"/>
    <mergeCell ref="B26:E26"/>
    <mergeCell ref="F25:F26"/>
    <mergeCell ref="G25:G26"/>
    <mergeCell ref="H25:H26"/>
    <mergeCell ref="B16:I16"/>
    <mergeCell ref="B19:E19"/>
    <mergeCell ref="B24:E24"/>
    <mergeCell ref="B23:E23"/>
    <mergeCell ref="B22:E22"/>
  </mergeCells>
  <phoneticPr fontId="4"/>
  <conditionalFormatting sqref="H7:I15">
    <cfRule type="expression" dxfId="151" priority="19" stopIfTrue="1">
      <formula>AND(B7&lt;&gt;"",OR(C7="",C7="無"),H7="")</formula>
    </cfRule>
  </conditionalFormatting>
  <conditionalFormatting sqref="C7:C15">
    <cfRule type="expression" dxfId="150" priority="20" stopIfTrue="1">
      <formula>AND(B7&lt;&gt;"",C7="")</formula>
    </cfRule>
  </conditionalFormatting>
  <conditionalFormatting sqref="D7:E15">
    <cfRule type="expression" dxfId="149" priority="21" stopIfTrue="1">
      <formula>AND(B7&lt;&gt;"",D7="")</formula>
    </cfRule>
  </conditionalFormatting>
  <conditionalFormatting sqref="F7:G15">
    <cfRule type="expression" dxfId="148" priority="22" stopIfTrue="1">
      <formula>AND(B7&lt;&gt;"",F7="")</formula>
    </cfRule>
  </conditionalFormatting>
  <conditionalFormatting sqref="F23:F24">
    <cfRule type="expression" dxfId="147" priority="27" stopIfTrue="1">
      <formula>OR(AND(F23="☐",H23="☐",F2&lt;&gt;""),F23="")</formula>
    </cfRule>
    <cfRule type="expression" dxfId="146" priority="28" stopIfTrue="1">
      <formula>AND(F23="☑",H23="☑")</formula>
    </cfRule>
  </conditionalFormatting>
  <conditionalFormatting sqref="H23:H24">
    <cfRule type="expression" dxfId="145" priority="29" stopIfTrue="1">
      <formula>OR(AND(F23="☐",H23="☐",F2&lt;&gt;""),H23="")</formula>
    </cfRule>
    <cfRule type="expression" dxfId="144" priority="30" stopIfTrue="1">
      <formula>AND(F23="☑",H23="☑")</formula>
    </cfRule>
  </conditionalFormatting>
  <conditionalFormatting sqref="F2">
    <cfRule type="expression" dxfId="143" priority="35" stopIfTrue="1">
      <formula>OR(AND(C2="☐",F2&gt;0),AND($C2="☑",$F2=""))</formula>
    </cfRule>
  </conditionalFormatting>
  <conditionalFormatting sqref="F3">
    <cfRule type="expression" dxfId="142" priority="40" stopIfTrue="1">
      <formula>OR(AND(C3="☐",F3&gt;0),AND($C3="☑",$F3=""),AND(F2&lt;&gt;"",F3=""))</formula>
    </cfRule>
  </conditionalFormatting>
  <conditionalFormatting sqref="F4">
    <cfRule type="expression" dxfId="141" priority="41" stopIfTrue="1">
      <formula>OR(AND(C4="☐",F4&gt;0),AND($C4="☑",$F4=""),AND(F2&lt;&gt;"",F4=""))</formula>
    </cfRule>
  </conditionalFormatting>
  <conditionalFormatting sqref="F20:F21">
    <cfRule type="expression" dxfId="140" priority="111" stopIfTrue="1">
      <formula>OR(AND(F20="☐",H20="☐",F2&lt;&gt;""),F20="")</formula>
    </cfRule>
    <cfRule type="expression" dxfId="139" priority="112" stopIfTrue="1">
      <formula>AND(F20="☑",H20="☑")</formula>
    </cfRule>
  </conditionalFormatting>
  <conditionalFormatting sqref="H20:H21">
    <cfRule type="expression" dxfId="138" priority="113" stopIfTrue="1">
      <formula>OR(AND(F20="☐",H20="☐",F2&lt;&gt;""),H20="")</formula>
    </cfRule>
    <cfRule type="expression" dxfId="137" priority="114" stopIfTrue="1">
      <formula>AND(F20="☑",H20="☑")</formula>
    </cfRule>
  </conditionalFormatting>
  <conditionalFormatting sqref="F22">
    <cfRule type="expression" dxfId="136" priority="115" stopIfTrue="1">
      <formula>OR(AND(F22="☐",H22="☐",F2&lt;&gt;""),F22="")</formula>
    </cfRule>
    <cfRule type="expression" dxfId="135" priority="116" stopIfTrue="1">
      <formula>AND(F22="☑",H22="☑")</formula>
    </cfRule>
  </conditionalFormatting>
  <conditionalFormatting sqref="H22">
    <cfRule type="expression" dxfId="134" priority="117" stopIfTrue="1">
      <formula>OR(AND(F22="☐",H22="☐",F2&lt;&gt;""),H22="")</formula>
    </cfRule>
    <cfRule type="expression" dxfId="133" priority="118" stopIfTrue="1">
      <formula>AND(F22="☑",H22="☑")</formula>
    </cfRule>
  </conditionalFormatting>
  <conditionalFormatting sqref="F28">
    <cfRule type="expression" dxfId="132" priority="123" stopIfTrue="1">
      <formula>OR(AND(F28="☐",H28="☐",F29="☐",F2&lt;&gt;""),F28="")</formula>
    </cfRule>
    <cfRule type="expression" dxfId="131" priority="124" stopIfTrue="1">
      <formula>OR(AND(F28="☑",H28="☑"),AND(F28="☑",F29="☑"))</formula>
    </cfRule>
  </conditionalFormatting>
  <conditionalFormatting sqref="H28">
    <cfRule type="expression" dxfId="130" priority="125" stopIfTrue="1">
      <formula>OR(AND(F28="☐",H28="☐",F29="☐",F2&lt;&gt;""),H28="")</formula>
    </cfRule>
    <cfRule type="expression" dxfId="129" priority="126" stopIfTrue="1">
      <formula>OR(AND(F28="☑",H28="☑"),AND(F29="☑",H28="☑"))</formula>
    </cfRule>
  </conditionalFormatting>
  <conditionalFormatting sqref="F25:F26">
    <cfRule type="expression" dxfId="128" priority="6">
      <formula>AND($F$25="☐",$H$25="☐",NOT($F$27=""))</formula>
    </cfRule>
    <cfRule type="expression" dxfId="127" priority="15" stopIfTrue="1">
      <formula>OR(AND(F25="☐",H25="☐",F4&lt;&gt;""),F25="")</formula>
    </cfRule>
    <cfRule type="expression" dxfId="126" priority="16">
      <formula>AND(F25="☑",H25="☑")</formula>
    </cfRule>
  </conditionalFormatting>
  <conditionalFormatting sqref="H25:H26">
    <cfRule type="expression" dxfId="125" priority="17" stopIfTrue="1">
      <formula>OR(AND(F25="☐",H25="☐",F4&lt;&gt;""),H25="")</formula>
    </cfRule>
    <cfRule type="expression" dxfId="124" priority="18" stopIfTrue="1">
      <formula>AND(F25="☑",H25="☑")</formula>
    </cfRule>
  </conditionalFormatting>
  <conditionalFormatting sqref="F27:I27">
    <cfRule type="expression" dxfId="123" priority="10">
      <formula>AND($H$25="☑",$F$27&gt;0)</formula>
    </cfRule>
    <cfRule type="expression" dxfId="122" priority="11">
      <formula>AND($F$25="☑",$F$27=0)</formula>
    </cfRule>
  </conditionalFormatting>
  <conditionalFormatting sqref="G25:G26">
    <cfRule type="expression" dxfId="121" priority="5">
      <formula>AND($F$25="☐",$H$25="☐",NOT($F$27=""))</formula>
    </cfRule>
  </conditionalFormatting>
  <conditionalFormatting sqref="F29">
    <cfRule type="expression" dxfId="120" priority="1" stopIfTrue="1">
      <formula>OR(AND(F28="☐",H28="☐",F29="☐",F2&lt;&gt;""),F29="")</formula>
    </cfRule>
    <cfRule type="expression" dxfId="119" priority="2" stopIfTrue="1">
      <formula>OR(AND(F28="☑",F29="☑"),AND(H28="☑",F29="☑"))</formula>
    </cfRule>
  </conditionalFormatting>
  <dataValidations count="5">
    <dataValidation type="list" allowBlank="1" showInputMessage="1" showErrorMessage="1" sqref="H28 H20:H26 F20:F26 F28:F29">
      <formula1>$K$11:$K$12</formula1>
    </dataValidation>
    <dataValidation imeMode="disabled" allowBlank="1" showInputMessage="1" showErrorMessage="1" sqref="F2:F4"/>
    <dataValidation type="list" allowBlank="1" showInputMessage="1" showErrorMessage="1" sqref="D7:D15">
      <formula1>$K$5:$K$6</formula1>
    </dataValidation>
    <dataValidation type="list" allowBlank="1" showInputMessage="1" showErrorMessage="1" sqref="F7:F15">
      <formula1>$K$8:$K$9</formula1>
    </dataValidation>
    <dataValidation type="list" allowBlank="1" showInputMessage="1" showErrorMessage="1" sqref="C7:C15">
      <formula1>$K$2:$K$3</formula1>
    </dataValidation>
  </dataValidations>
  <pageMargins left="0.51181102362204722" right="0.39370078740157483" top="0.94488188976377963" bottom="0.51181102362204722" header="0.51181102362204722" footer="0.31496062992125984"/>
  <pageSetup paperSize="9" scale="86" orientation="portrait" r:id="rId1"/>
  <headerFooter alignWithMargins="0">
    <oddFooter>&amp;C&amp;14 2</oddFooter>
  </headerFooter>
  <colBreaks count="1" manualBreakCount="1">
    <brk id="9" max="1048575" man="1"/>
  </colBreaks>
  <legacyDrawing r:id="rId2"/>
  <extLst>
    <ext xmlns:x14="http://schemas.microsoft.com/office/spreadsheetml/2009/9/main" uri="{78C0D931-6437-407d-A8EE-F0AAD7539E65}">
      <x14:conditionalFormattings>
        <x14:conditionalFormatting xmlns:xm="http://schemas.microsoft.com/office/excel/2006/main">
          <x14:cfRule type="expression" priority="14" id="{AE2E2386-2D44-410A-999C-9930908EBC8B}">
            <xm:f>AND($F$25="☑",'３ページ'!$S$11&gt;0,'３ページ'!$S$11&lt;19)</xm:f>
            <x14:dxf>
              <fill>
                <patternFill>
                  <bgColor rgb="FFFF0000"/>
                </patternFill>
              </fill>
            </x14:dxf>
          </x14:cfRule>
          <xm:sqref>F25:F26</xm:sqref>
        </x14:conditionalFormatting>
        <x14:conditionalFormatting xmlns:xm="http://schemas.microsoft.com/office/excel/2006/main">
          <x14:cfRule type="expression" priority="8" id="{69733EEC-1B80-440C-9AE3-CCF9BDF111CB}">
            <xm:f>AND($F$25="☑",'３ページ'!$S$11&lt;19)</xm:f>
            <x14:dxf>
              <fill>
                <patternFill>
                  <bgColor rgb="FFFF0000"/>
                </patternFill>
              </fill>
            </x14:dxf>
          </x14:cfRule>
          <xm:sqref>G25:G26</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5"/>
  <sheetViews>
    <sheetView view="pageBreakPreview" zoomScale="85" zoomScaleNormal="75" workbookViewId="0">
      <selection activeCell="B4" sqref="B4"/>
    </sheetView>
  </sheetViews>
  <sheetFormatPr defaultRowHeight="15.75"/>
  <cols>
    <col min="1" max="1" width="4.625" style="18" customWidth="1"/>
    <col min="2" max="2" width="23.125" style="18" customWidth="1"/>
    <col min="3" max="3" width="16.25" style="18" customWidth="1"/>
    <col min="4" max="4" width="11.75" style="18" customWidth="1"/>
    <col min="5" max="5" width="12.25" style="18" customWidth="1"/>
    <col min="6" max="6" width="5.75" style="18" customWidth="1"/>
    <col min="7" max="7" width="13.125" style="18" customWidth="1"/>
    <col min="8" max="8" width="5.875" style="18" customWidth="1"/>
    <col min="9" max="9" width="13.125" style="18" bestFit="1" customWidth="1"/>
    <col min="10" max="11" width="9" style="18" hidden="1" customWidth="1"/>
    <col min="12" max="16384" width="9" style="18"/>
  </cols>
  <sheetData>
    <row r="1" spans="1:12" ht="20.25" customHeight="1">
      <c r="A1" s="49" t="s">
        <v>343</v>
      </c>
      <c r="I1" s="25" t="str">
        <f>IF('実績報告書１ページ '!V2="","",'実績報告書１ページ '!V2&amp;"_"&amp;'実績報告書１ページ '!O2)</f>
        <v/>
      </c>
      <c r="K1" s="1"/>
    </row>
    <row r="2" spans="1:12" ht="10.5" customHeight="1" thickBot="1">
      <c r="C2" s="26"/>
      <c r="G2" s="26"/>
      <c r="K2" s="1" t="s">
        <v>227</v>
      </c>
    </row>
    <row r="3" spans="1:12" ht="33.75" customHeight="1">
      <c r="B3" s="55" t="s">
        <v>134</v>
      </c>
      <c r="C3" s="399" t="s">
        <v>168</v>
      </c>
      <c r="D3" s="710" t="s">
        <v>211</v>
      </c>
      <c r="E3" s="711"/>
      <c r="F3" s="710" t="s">
        <v>174</v>
      </c>
      <c r="G3" s="711"/>
      <c r="H3" s="698" t="s">
        <v>198</v>
      </c>
      <c r="I3" s="699"/>
      <c r="K3" s="48" t="s">
        <v>173</v>
      </c>
    </row>
    <row r="4" spans="1:12" ht="33.75" customHeight="1">
      <c r="B4" s="420"/>
      <c r="C4" s="419"/>
      <c r="D4" s="671"/>
      <c r="E4" s="672"/>
      <c r="F4" s="671"/>
      <c r="G4" s="672"/>
      <c r="H4" s="705"/>
      <c r="I4" s="706"/>
      <c r="J4" s="27"/>
      <c r="L4" s="27"/>
    </row>
    <row r="5" spans="1:12" ht="33.75" customHeight="1">
      <c r="B5" s="420"/>
      <c r="C5" s="419"/>
      <c r="D5" s="671"/>
      <c r="E5" s="672"/>
      <c r="F5" s="671"/>
      <c r="G5" s="672"/>
      <c r="H5" s="705"/>
      <c r="I5" s="706"/>
      <c r="J5" s="27"/>
      <c r="K5" s="1" t="s">
        <v>70</v>
      </c>
      <c r="L5" s="27"/>
    </row>
    <row r="6" spans="1:12" ht="33.75" customHeight="1">
      <c r="B6" s="420"/>
      <c r="C6" s="419"/>
      <c r="D6" s="671"/>
      <c r="E6" s="672"/>
      <c r="F6" s="671"/>
      <c r="G6" s="672"/>
      <c r="H6" s="705"/>
      <c r="I6" s="706"/>
      <c r="J6" s="27"/>
      <c r="K6" s="1" t="s">
        <v>212</v>
      </c>
      <c r="L6" s="27"/>
    </row>
    <row r="7" spans="1:12" ht="33.75" customHeight="1">
      <c r="B7" s="420"/>
      <c r="C7" s="419"/>
      <c r="D7" s="671"/>
      <c r="E7" s="672"/>
      <c r="F7" s="671"/>
      <c r="G7" s="672"/>
      <c r="H7" s="705"/>
      <c r="I7" s="706"/>
      <c r="J7" s="27"/>
      <c r="K7" s="27"/>
      <c r="L7" s="27"/>
    </row>
    <row r="8" spans="1:12" ht="33.75" customHeight="1">
      <c r="B8" s="420"/>
      <c r="C8" s="419"/>
      <c r="D8" s="671"/>
      <c r="E8" s="672"/>
      <c r="F8" s="671"/>
      <c r="G8" s="672"/>
      <c r="H8" s="705"/>
      <c r="I8" s="706"/>
      <c r="J8" s="27"/>
      <c r="K8" s="5" t="s">
        <v>71</v>
      </c>
      <c r="L8" s="27"/>
    </row>
    <row r="9" spans="1:12" ht="33.75" customHeight="1">
      <c r="B9" s="420"/>
      <c r="C9" s="419"/>
      <c r="D9" s="671"/>
      <c r="E9" s="672"/>
      <c r="F9" s="671"/>
      <c r="G9" s="672"/>
      <c r="H9" s="705"/>
      <c r="I9" s="706"/>
      <c r="J9" s="27"/>
      <c r="K9" s="5" t="s">
        <v>72</v>
      </c>
      <c r="L9" s="27"/>
    </row>
    <row r="10" spans="1:12" ht="33.75" customHeight="1">
      <c r="B10" s="420"/>
      <c r="C10" s="419"/>
      <c r="D10" s="671"/>
      <c r="E10" s="672"/>
      <c r="F10" s="671"/>
      <c r="G10" s="672"/>
      <c r="H10" s="705"/>
      <c r="I10" s="706"/>
      <c r="J10" s="27"/>
      <c r="K10" s="27"/>
      <c r="L10" s="27"/>
    </row>
    <row r="11" spans="1:12" ht="33.75" customHeight="1">
      <c r="B11" s="420"/>
      <c r="C11" s="419"/>
      <c r="D11" s="671"/>
      <c r="E11" s="672"/>
      <c r="F11" s="671"/>
      <c r="G11" s="672"/>
      <c r="H11" s="705"/>
      <c r="I11" s="706"/>
      <c r="J11" s="27"/>
      <c r="K11" s="6"/>
      <c r="L11" s="27"/>
    </row>
    <row r="12" spans="1:12" ht="33.75" customHeight="1">
      <c r="B12" s="420"/>
      <c r="C12" s="419"/>
      <c r="D12" s="671"/>
      <c r="E12" s="672"/>
      <c r="F12" s="671"/>
      <c r="G12" s="672"/>
      <c r="H12" s="705"/>
      <c r="I12" s="706"/>
      <c r="J12" s="27"/>
      <c r="K12" s="5"/>
      <c r="L12" s="27"/>
    </row>
    <row r="13" spans="1:12" ht="33.75" customHeight="1">
      <c r="B13" s="420"/>
      <c r="C13" s="419"/>
      <c r="D13" s="671"/>
      <c r="E13" s="672"/>
      <c r="F13" s="671"/>
      <c r="G13" s="672"/>
      <c r="H13" s="705"/>
      <c r="I13" s="706"/>
      <c r="J13" s="27"/>
      <c r="K13" s="27"/>
      <c r="L13" s="27"/>
    </row>
    <row r="14" spans="1:12" ht="33.75" customHeight="1">
      <c r="B14" s="420"/>
      <c r="C14" s="419"/>
      <c r="D14" s="671"/>
      <c r="E14" s="672"/>
      <c r="F14" s="671"/>
      <c r="G14" s="672"/>
      <c r="H14" s="705"/>
      <c r="I14" s="706"/>
      <c r="J14" s="27"/>
      <c r="K14" s="44"/>
      <c r="L14" s="27"/>
    </row>
    <row r="15" spans="1:12" ht="33.75" customHeight="1">
      <c r="B15" s="420"/>
      <c r="C15" s="419"/>
      <c r="D15" s="671"/>
      <c r="E15" s="672"/>
      <c r="F15" s="671"/>
      <c r="G15" s="672"/>
      <c r="H15" s="705"/>
      <c r="I15" s="706"/>
      <c r="J15" s="27"/>
      <c r="K15" s="44"/>
      <c r="L15" s="27"/>
    </row>
    <row r="16" spans="1:12" ht="33.75" customHeight="1">
      <c r="B16" s="420"/>
      <c r="C16" s="419"/>
      <c r="D16" s="671"/>
      <c r="E16" s="672"/>
      <c r="F16" s="671"/>
      <c r="G16" s="672"/>
      <c r="H16" s="705"/>
      <c r="I16" s="706"/>
      <c r="J16" s="27"/>
      <c r="K16" s="44"/>
      <c r="L16" s="27"/>
    </row>
    <row r="17" spans="2:14" ht="33.75" customHeight="1">
      <c r="B17" s="420"/>
      <c r="C17" s="419"/>
      <c r="D17" s="671"/>
      <c r="E17" s="672"/>
      <c r="F17" s="671"/>
      <c r="G17" s="672"/>
      <c r="H17" s="705"/>
      <c r="I17" s="706"/>
      <c r="J17" s="27"/>
      <c r="L17" s="27"/>
    </row>
    <row r="18" spans="2:14" ht="33.75" customHeight="1">
      <c r="B18" s="420"/>
      <c r="C18" s="419"/>
      <c r="D18" s="671"/>
      <c r="E18" s="672"/>
      <c r="F18" s="671"/>
      <c r="G18" s="672"/>
      <c r="H18" s="705"/>
      <c r="I18" s="706"/>
      <c r="J18" s="27"/>
      <c r="L18" s="27"/>
    </row>
    <row r="19" spans="2:14" ht="33.75" customHeight="1">
      <c r="B19" s="420"/>
      <c r="C19" s="419"/>
      <c r="D19" s="671"/>
      <c r="E19" s="672"/>
      <c r="F19" s="671"/>
      <c r="G19" s="672"/>
      <c r="H19" s="705"/>
      <c r="I19" s="706"/>
      <c r="J19" s="27"/>
      <c r="L19" s="27"/>
    </row>
    <row r="20" spans="2:14" ht="33.75" customHeight="1">
      <c r="B20" s="420"/>
      <c r="C20" s="419"/>
      <c r="D20" s="671"/>
      <c r="E20" s="672"/>
      <c r="F20" s="671"/>
      <c r="G20" s="672"/>
      <c r="H20" s="705"/>
      <c r="I20" s="706"/>
      <c r="J20" s="27"/>
      <c r="L20" s="27"/>
    </row>
    <row r="21" spans="2:14" ht="33.75" customHeight="1">
      <c r="B21" s="420"/>
      <c r="C21" s="419"/>
      <c r="D21" s="671"/>
      <c r="E21" s="672"/>
      <c r="F21" s="671"/>
      <c r="G21" s="672"/>
      <c r="H21" s="705"/>
      <c r="I21" s="706"/>
      <c r="J21" s="27"/>
      <c r="L21" s="27"/>
    </row>
    <row r="22" spans="2:14" ht="33.75" customHeight="1">
      <c r="B22" s="420"/>
      <c r="C22" s="419"/>
      <c r="D22" s="671"/>
      <c r="E22" s="672"/>
      <c r="F22" s="671"/>
      <c r="G22" s="672"/>
      <c r="H22" s="705"/>
      <c r="I22" s="706"/>
      <c r="J22" s="27"/>
      <c r="L22" s="27"/>
    </row>
    <row r="23" spans="2:14" ht="33.75" customHeight="1" thickBot="1">
      <c r="B23" s="420"/>
      <c r="C23" s="419"/>
      <c r="D23" s="671"/>
      <c r="E23" s="672"/>
      <c r="F23" s="671"/>
      <c r="G23" s="672"/>
      <c r="H23" s="705"/>
      <c r="I23" s="706"/>
      <c r="J23" s="27"/>
      <c r="L23" s="27"/>
      <c r="M23" s="27"/>
      <c r="N23" s="27"/>
    </row>
    <row r="24" spans="2:14" ht="63.75" customHeight="1">
      <c r="B24" s="686" t="s">
        <v>221</v>
      </c>
      <c r="C24" s="686"/>
      <c r="D24" s="686"/>
      <c r="E24" s="686"/>
      <c r="F24" s="686"/>
      <c r="G24" s="686"/>
      <c r="H24" s="686"/>
      <c r="I24" s="686"/>
    </row>
    <row r="25" spans="2:14" ht="20.25" customHeight="1"/>
  </sheetData>
  <sheetProtection algorithmName="SHA-512" hashValue="dxk2fsrCly75ORmvW2kwBd8WVkUGdTLhtZToak3vIgOTA6791vRUj6Mm2lGtk31HnTNwRl+zsuY4gAT+UoohpA==" saltValue="zAkDP9T4DmTaAV9lX9v8qg==" spinCount="100000" sheet="1" selectLockedCells="1"/>
  <mergeCells count="64">
    <mergeCell ref="F10:G10"/>
    <mergeCell ref="F11:G11"/>
    <mergeCell ref="D9:E9"/>
    <mergeCell ref="D10:E10"/>
    <mergeCell ref="D11:E11"/>
    <mergeCell ref="F9:G9"/>
    <mergeCell ref="D13:E13"/>
    <mergeCell ref="D14:E14"/>
    <mergeCell ref="D15:E15"/>
    <mergeCell ref="D16:E16"/>
    <mergeCell ref="D3:E3"/>
    <mergeCell ref="D12:E12"/>
    <mergeCell ref="D5:E5"/>
    <mergeCell ref="D6:E6"/>
    <mergeCell ref="D7:E7"/>
    <mergeCell ref="D8:E8"/>
    <mergeCell ref="D4:E4"/>
    <mergeCell ref="D23:E23"/>
    <mergeCell ref="D22:E22"/>
    <mergeCell ref="D21:E21"/>
    <mergeCell ref="D20:E20"/>
    <mergeCell ref="D19:E19"/>
    <mergeCell ref="H4:I4"/>
    <mergeCell ref="H3:I3"/>
    <mergeCell ref="H5:I5"/>
    <mergeCell ref="H6:I6"/>
    <mergeCell ref="H7:I7"/>
    <mergeCell ref="F8:G8"/>
    <mergeCell ref="H23:I23"/>
    <mergeCell ref="H22:I22"/>
    <mergeCell ref="H21:I21"/>
    <mergeCell ref="F21:G21"/>
    <mergeCell ref="F12:G12"/>
    <mergeCell ref="F13:G13"/>
    <mergeCell ref="F14:G14"/>
    <mergeCell ref="F15:G15"/>
    <mergeCell ref="F16:G16"/>
    <mergeCell ref="H15:I15"/>
    <mergeCell ref="H16:I16"/>
    <mergeCell ref="H11:I11"/>
    <mergeCell ref="H12:I12"/>
    <mergeCell ref="H13:I13"/>
    <mergeCell ref="H14:I14"/>
    <mergeCell ref="H17:I17"/>
    <mergeCell ref="H18:I18"/>
    <mergeCell ref="H8:I8"/>
    <mergeCell ref="H9:I9"/>
    <mergeCell ref="H10:I10"/>
    <mergeCell ref="B24:I24"/>
    <mergeCell ref="F3:G3"/>
    <mergeCell ref="F23:G23"/>
    <mergeCell ref="F22:G22"/>
    <mergeCell ref="F20:G20"/>
    <mergeCell ref="F19:G19"/>
    <mergeCell ref="F4:G4"/>
    <mergeCell ref="F5:G5"/>
    <mergeCell ref="F6:G6"/>
    <mergeCell ref="F7:G7"/>
    <mergeCell ref="D17:E17"/>
    <mergeCell ref="D18:E18"/>
    <mergeCell ref="F17:G17"/>
    <mergeCell ref="F18:G18"/>
    <mergeCell ref="H20:I20"/>
    <mergeCell ref="H19:I19"/>
  </mergeCells>
  <phoneticPr fontId="4"/>
  <conditionalFormatting sqref="H4:I23">
    <cfRule type="expression" dxfId="116" priority="1" stopIfTrue="1">
      <formula>AND(B4&lt;&gt;"",OR(C4="",C4="無"),H4="")</formula>
    </cfRule>
  </conditionalFormatting>
  <conditionalFormatting sqref="C4:C23">
    <cfRule type="expression" dxfId="115" priority="2" stopIfTrue="1">
      <formula>AND(B4&lt;&gt;"",C4="")</formula>
    </cfRule>
  </conditionalFormatting>
  <conditionalFormatting sqref="D4:E23">
    <cfRule type="expression" dxfId="114" priority="3" stopIfTrue="1">
      <formula>AND(B4&lt;&gt;"",D4="")</formula>
    </cfRule>
  </conditionalFormatting>
  <conditionalFormatting sqref="F4:G23">
    <cfRule type="expression" dxfId="113" priority="4" stopIfTrue="1">
      <formula>AND(B4&lt;&gt;"",F4="")</formula>
    </cfRule>
  </conditionalFormatting>
  <dataValidations count="3">
    <dataValidation type="list" allowBlank="1" showInputMessage="1" showErrorMessage="1" sqref="D4:D23">
      <formula1>$K$5:$K$6</formula1>
    </dataValidation>
    <dataValidation type="list" allowBlank="1" showInputMessage="1" showErrorMessage="1" sqref="F4:F23">
      <formula1>$K$8:$K$9</formula1>
    </dataValidation>
    <dataValidation type="list" allowBlank="1" showInputMessage="1" showErrorMessage="1" sqref="C4:C23">
      <formula1>$K$2:$K$3</formula1>
    </dataValidation>
  </dataValidations>
  <pageMargins left="0.51181102362204722" right="0.39370078740157483" top="0.94488188976377963" bottom="0.78740157480314965" header="0.51181102362204722" footer="0.51181102362204722"/>
  <pageSetup paperSize="9" scale="89" orientation="portrait" r:id="rId1"/>
  <headerFooter alignWithMargins="0">
    <oddFooter>&amp;C&amp;14 2-2</oddFooter>
  </headerFooter>
  <colBreaks count="1" manualBreakCount="1">
    <brk id="9" max="1048575"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F35"/>
  <sheetViews>
    <sheetView showGridLines="0" view="pageBreakPreview" zoomScale="75" zoomScaleNormal="75" zoomScaleSheetLayoutView="75" workbookViewId="0">
      <selection activeCell="E5" sqref="E5"/>
    </sheetView>
  </sheetViews>
  <sheetFormatPr defaultRowHeight="15.75"/>
  <cols>
    <col min="1" max="1" width="3.625" style="18" customWidth="1"/>
    <col min="2" max="2" width="5" style="18" customWidth="1"/>
    <col min="3" max="3" width="5.625" style="18" customWidth="1"/>
    <col min="4" max="4" width="9" style="18"/>
    <col min="5" max="7" width="10.375" style="18" customWidth="1"/>
    <col min="8" max="8" width="12.75" style="18" customWidth="1"/>
    <col min="9" max="9" width="10.875" style="18" customWidth="1"/>
    <col min="10" max="10" width="12.75" style="18" customWidth="1"/>
    <col min="11" max="11" width="10.875" style="18" customWidth="1"/>
    <col min="12" max="18" width="10.375" style="18" customWidth="1"/>
    <col min="19" max="19" width="14.75" style="18" bestFit="1" customWidth="1"/>
    <col min="20" max="20" width="43.875" style="18" customWidth="1"/>
    <col min="21" max="16384" width="9" style="18"/>
  </cols>
  <sheetData>
    <row r="1" spans="2:32">
      <c r="AF1" s="136">
        <f>SUM(E10,F10,G10,I13,K13,L10,M10,N10,O10,P10,Q10,R10)</f>
        <v>0</v>
      </c>
    </row>
    <row r="2" spans="2:32" ht="110.25" customHeight="1"/>
    <row r="3" spans="2:32" ht="34.5" customHeight="1">
      <c r="B3" s="153" t="s">
        <v>344</v>
      </c>
      <c r="C3" s="185"/>
      <c r="D3" s="185"/>
      <c r="E3" s="185"/>
      <c r="F3" s="185"/>
      <c r="G3" s="185"/>
      <c r="H3" s="185"/>
      <c r="I3" s="185"/>
      <c r="J3" s="185"/>
      <c r="K3" s="185"/>
      <c r="L3" s="185"/>
      <c r="M3" s="185"/>
      <c r="N3" s="185"/>
      <c r="O3" s="185"/>
      <c r="P3" s="185"/>
      <c r="Q3" s="185"/>
      <c r="R3" s="185"/>
      <c r="S3" s="185"/>
      <c r="T3" s="191" t="str">
        <f>IF('実績報告書１ページ '!V2="","",'実績報告書１ページ '!V2&amp;"_"&amp;'実績報告書１ページ '!O2)</f>
        <v/>
      </c>
    </row>
    <row r="4" spans="2:32" ht="27" customHeight="1" thickBot="1">
      <c r="B4" s="185"/>
      <c r="C4" s="714"/>
      <c r="D4" s="715"/>
      <c r="E4" s="179" t="s">
        <v>2</v>
      </c>
      <c r="F4" s="179" t="s">
        <v>3</v>
      </c>
      <c r="G4" s="179" t="s">
        <v>4</v>
      </c>
      <c r="H4" s="734" t="s">
        <v>166</v>
      </c>
      <c r="I4" s="735"/>
      <c r="J4" s="734" t="s">
        <v>5</v>
      </c>
      <c r="K4" s="735"/>
      <c r="L4" s="179" t="s">
        <v>6</v>
      </c>
      <c r="M4" s="180" t="s">
        <v>139</v>
      </c>
      <c r="N4" s="180" t="s">
        <v>140</v>
      </c>
      <c r="O4" s="58" t="s">
        <v>141</v>
      </c>
      <c r="P4" s="179" t="s">
        <v>7</v>
      </c>
      <c r="Q4" s="179" t="s">
        <v>8</v>
      </c>
      <c r="R4" s="59" t="s">
        <v>9</v>
      </c>
      <c r="S4" s="60" t="s">
        <v>10</v>
      </c>
      <c r="T4" s="179" t="s">
        <v>11</v>
      </c>
    </row>
    <row r="5" spans="2:32" ht="52.5" customHeight="1" thickTop="1" thickBot="1">
      <c r="B5" s="185"/>
      <c r="C5" s="783" t="s">
        <v>12</v>
      </c>
      <c r="D5" s="786" t="s">
        <v>13</v>
      </c>
      <c r="E5" s="182"/>
      <c r="F5" s="194"/>
      <c r="G5" s="194"/>
      <c r="H5" s="721"/>
      <c r="I5" s="722"/>
      <c r="J5" s="721"/>
      <c r="K5" s="722"/>
      <c r="L5" s="194"/>
      <c r="M5" s="194"/>
      <c r="N5" s="194"/>
      <c r="O5" s="194"/>
      <c r="P5" s="194"/>
      <c r="Q5" s="194"/>
      <c r="R5" s="194"/>
      <c r="S5" s="45" t="str">
        <f>IF(E5="","",SUM(E5:R5))</f>
        <v/>
      </c>
      <c r="T5" s="746" t="s">
        <v>205</v>
      </c>
    </row>
    <row r="6" spans="2:32" ht="17.25" thickTop="1" thickBot="1">
      <c r="B6" s="185"/>
      <c r="C6" s="783"/>
      <c r="D6" s="787"/>
      <c r="E6" s="8" t="s">
        <v>97</v>
      </c>
      <c r="F6" s="8" t="s">
        <v>97</v>
      </c>
      <c r="G6" s="8" t="s">
        <v>97</v>
      </c>
      <c r="H6" s="744" t="s">
        <v>97</v>
      </c>
      <c r="I6" s="745"/>
      <c r="J6" s="744" t="s">
        <v>97</v>
      </c>
      <c r="K6" s="745"/>
      <c r="L6" s="8" t="s">
        <v>97</v>
      </c>
      <c r="M6" s="8" t="s">
        <v>97</v>
      </c>
      <c r="N6" s="8" t="s">
        <v>97</v>
      </c>
      <c r="O6" s="7" t="s">
        <v>97</v>
      </c>
      <c r="P6" s="8" t="s">
        <v>97</v>
      </c>
      <c r="Q6" s="8" t="s">
        <v>189</v>
      </c>
      <c r="R6" s="183" t="s">
        <v>97</v>
      </c>
      <c r="S6" s="46" t="s">
        <v>97</v>
      </c>
      <c r="T6" s="747"/>
    </row>
    <row r="7" spans="2:32" ht="15.75" customHeight="1" thickTop="1" thickBot="1">
      <c r="B7" s="185"/>
      <c r="C7" s="783"/>
      <c r="D7" s="767" t="s">
        <v>16</v>
      </c>
      <c r="E7" s="738"/>
      <c r="F7" s="738"/>
      <c r="G7" s="738"/>
      <c r="H7" s="730"/>
      <c r="I7" s="731"/>
      <c r="J7" s="730"/>
      <c r="K7" s="731"/>
      <c r="L7" s="738"/>
      <c r="M7" s="738"/>
      <c r="N7" s="738"/>
      <c r="O7" s="738"/>
      <c r="P7" s="738"/>
      <c r="Q7" s="738"/>
      <c r="R7" s="738"/>
      <c r="S7" s="38" t="s">
        <v>145</v>
      </c>
      <c r="T7" s="748" t="s">
        <v>206</v>
      </c>
    </row>
    <row r="8" spans="2:32" ht="37.5" customHeight="1" thickTop="1" thickBot="1">
      <c r="B8" s="185"/>
      <c r="C8" s="783"/>
      <c r="D8" s="780"/>
      <c r="E8" s="739"/>
      <c r="F8" s="739"/>
      <c r="G8" s="739"/>
      <c r="H8" s="742"/>
      <c r="I8" s="743"/>
      <c r="J8" s="742"/>
      <c r="K8" s="743"/>
      <c r="L8" s="739"/>
      <c r="M8" s="739"/>
      <c r="N8" s="739"/>
      <c r="O8" s="739"/>
      <c r="P8" s="739"/>
      <c r="Q8" s="739"/>
      <c r="R8" s="739"/>
      <c r="S8" s="135" t="str">
        <f>IF(E7="","",SUM(E7:R7))</f>
        <v/>
      </c>
      <c r="T8" s="747"/>
    </row>
    <row r="9" spans="2:32" ht="17.25" thickTop="1" thickBot="1">
      <c r="B9" s="185"/>
      <c r="C9" s="783"/>
      <c r="D9" s="780"/>
      <c r="E9" s="10" t="s">
        <v>77</v>
      </c>
      <c r="F9" s="10" t="s">
        <v>77</v>
      </c>
      <c r="G9" s="10" t="s">
        <v>77</v>
      </c>
      <c r="H9" s="728" t="s">
        <v>77</v>
      </c>
      <c r="I9" s="729"/>
      <c r="J9" s="728" t="s">
        <v>77</v>
      </c>
      <c r="K9" s="729"/>
      <c r="L9" s="10" t="s">
        <v>77</v>
      </c>
      <c r="M9" s="10" t="s">
        <v>77</v>
      </c>
      <c r="N9" s="10" t="s">
        <v>77</v>
      </c>
      <c r="O9" s="10" t="s">
        <v>77</v>
      </c>
      <c r="P9" s="10" t="s">
        <v>77</v>
      </c>
      <c r="Q9" s="10" t="s">
        <v>77</v>
      </c>
      <c r="R9" s="177" t="s">
        <v>77</v>
      </c>
      <c r="S9" s="41" t="s">
        <v>77</v>
      </c>
      <c r="T9" s="749"/>
    </row>
    <row r="10" spans="2:32" ht="15" customHeight="1" thickTop="1" thickBot="1">
      <c r="B10" s="185"/>
      <c r="C10" s="783"/>
      <c r="D10" s="767" t="s">
        <v>15</v>
      </c>
      <c r="E10" s="738"/>
      <c r="F10" s="738"/>
      <c r="G10" s="738"/>
      <c r="H10" s="754" t="s">
        <v>184</v>
      </c>
      <c r="I10" s="736"/>
      <c r="J10" s="754" t="s">
        <v>184</v>
      </c>
      <c r="K10" s="736"/>
      <c r="L10" s="738"/>
      <c r="M10" s="738"/>
      <c r="N10" s="738"/>
      <c r="O10" s="738"/>
      <c r="P10" s="738"/>
      <c r="Q10" s="738"/>
      <c r="R10" s="738"/>
      <c r="S10" s="101" t="s">
        <v>142</v>
      </c>
      <c r="T10" s="750" t="s">
        <v>296</v>
      </c>
    </row>
    <row r="11" spans="2:32" ht="75" customHeight="1" thickTop="1" thickBot="1">
      <c r="B11" s="185"/>
      <c r="C11" s="783"/>
      <c r="D11" s="780"/>
      <c r="E11" s="739"/>
      <c r="F11" s="739"/>
      <c r="G11" s="739"/>
      <c r="H11" s="755"/>
      <c r="I11" s="737"/>
      <c r="J11" s="755"/>
      <c r="K11" s="737"/>
      <c r="L11" s="739"/>
      <c r="M11" s="739"/>
      <c r="N11" s="739"/>
      <c r="O11" s="739"/>
      <c r="P11" s="739"/>
      <c r="Q11" s="739"/>
      <c r="R11" s="739"/>
      <c r="S11" s="137" t="str">
        <f>IF(E10="","",IF('２ページ'!F23="☑",SUM(E10:G10,I13,K13,L10:R10),IF(AND('２ページ'!H28="☑",(I10+K10)&gt;8),SUM(8,E10:G10,I13,K13,L10:R10),SUM(E10:G10,I10,I13,K10,K13,L10:R10))))</f>
        <v/>
      </c>
      <c r="T11" s="751"/>
    </row>
    <row r="12" spans="2:32" ht="15" customHeight="1" thickTop="1" thickBot="1">
      <c r="B12" s="185"/>
      <c r="C12" s="783"/>
      <c r="D12" s="780"/>
      <c r="E12" s="739"/>
      <c r="F12" s="739"/>
      <c r="G12" s="739"/>
      <c r="H12" s="755"/>
      <c r="I12" s="104" t="s">
        <v>300</v>
      </c>
      <c r="J12" s="755"/>
      <c r="K12" s="56" t="s">
        <v>77</v>
      </c>
      <c r="L12" s="739"/>
      <c r="M12" s="739"/>
      <c r="N12" s="739"/>
      <c r="O12" s="739"/>
      <c r="P12" s="739"/>
      <c r="Q12" s="739"/>
      <c r="R12" s="739"/>
      <c r="S12" s="138" t="s">
        <v>97</v>
      </c>
      <c r="T12" s="751"/>
    </row>
    <row r="13" spans="2:32" ht="90" customHeight="1" thickTop="1" thickBot="1">
      <c r="B13" s="185"/>
      <c r="C13" s="783"/>
      <c r="D13" s="780"/>
      <c r="E13" s="739"/>
      <c r="F13" s="739"/>
      <c r="G13" s="739"/>
      <c r="H13" s="740" t="s">
        <v>185</v>
      </c>
      <c r="I13" s="119"/>
      <c r="J13" s="740" t="s">
        <v>299</v>
      </c>
      <c r="K13" s="119"/>
      <c r="L13" s="739"/>
      <c r="M13" s="739"/>
      <c r="N13" s="739"/>
      <c r="O13" s="739"/>
      <c r="P13" s="739"/>
      <c r="Q13" s="739"/>
      <c r="R13" s="739"/>
      <c r="S13" s="135" t="str">
        <f>IF(E10="","",IF(AND('２ページ'!F25="☑",SUM(E10:G13,I10,I13,K10,K13,L10:R13)&lt;19),SUM(E10:G13,I10,I13,K10,K13,L10:R13),IF(AND('２ページ'!F25="☑",SUM(E10:G13,I10,I13,K10,K13,L10:R13)&gt;=19),0,S11)))</f>
        <v/>
      </c>
      <c r="T13" s="752" t="s">
        <v>295</v>
      </c>
    </row>
    <row r="14" spans="2:32" ht="15.75" customHeight="1" thickTop="1" thickBot="1">
      <c r="B14" s="185"/>
      <c r="C14" s="783"/>
      <c r="D14" s="768"/>
      <c r="E14" s="9" t="s">
        <v>143</v>
      </c>
      <c r="F14" s="9" t="s">
        <v>143</v>
      </c>
      <c r="G14" s="9" t="s">
        <v>143</v>
      </c>
      <c r="H14" s="741"/>
      <c r="I14" s="102" t="s">
        <v>77</v>
      </c>
      <c r="J14" s="741"/>
      <c r="K14" s="102" t="s">
        <v>77</v>
      </c>
      <c r="L14" s="9" t="s">
        <v>144</v>
      </c>
      <c r="M14" s="9" t="s">
        <v>144</v>
      </c>
      <c r="N14" s="9" t="s">
        <v>144</v>
      </c>
      <c r="O14" s="9" t="s">
        <v>144</v>
      </c>
      <c r="P14" s="9" t="s">
        <v>144</v>
      </c>
      <c r="Q14" s="9" t="s">
        <v>144</v>
      </c>
      <c r="R14" s="178" t="s">
        <v>144</v>
      </c>
      <c r="S14" s="39" t="s">
        <v>144</v>
      </c>
      <c r="T14" s="753"/>
    </row>
    <row r="15" spans="2:32" ht="51.75" customHeight="1" thickTop="1">
      <c r="B15" s="185"/>
      <c r="C15" s="774" t="s">
        <v>17</v>
      </c>
      <c r="D15" s="781" t="s">
        <v>13</v>
      </c>
      <c r="E15" s="182"/>
      <c r="F15" s="182"/>
      <c r="G15" s="182"/>
      <c r="H15" s="721"/>
      <c r="I15" s="722"/>
      <c r="J15" s="721"/>
      <c r="K15" s="722"/>
      <c r="L15" s="182"/>
      <c r="M15" s="182"/>
      <c r="N15" s="182"/>
      <c r="O15" s="182"/>
      <c r="P15" s="182"/>
      <c r="Q15" s="182"/>
      <c r="R15" s="182"/>
      <c r="S15" s="135" t="str">
        <f>IF(E15="","",SUM(E15:R15))</f>
        <v/>
      </c>
      <c r="T15" s="760" t="s">
        <v>207</v>
      </c>
    </row>
    <row r="16" spans="2:32" ht="15" customHeight="1">
      <c r="B16" s="185"/>
      <c r="C16" s="775"/>
      <c r="D16" s="782"/>
      <c r="E16" s="8" t="s">
        <v>18</v>
      </c>
      <c r="F16" s="8" t="s">
        <v>18</v>
      </c>
      <c r="G16" s="8" t="s">
        <v>18</v>
      </c>
      <c r="H16" s="744" t="s">
        <v>18</v>
      </c>
      <c r="I16" s="745"/>
      <c r="J16" s="744" t="s">
        <v>18</v>
      </c>
      <c r="K16" s="745"/>
      <c r="L16" s="8" t="s">
        <v>18</v>
      </c>
      <c r="M16" s="8" t="s">
        <v>18</v>
      </c>
      <c r="N16" s="8" t="s">
        <v>18</v>
      </c>
      <c r="O16" s="8" t="s">
        <v>18</v>
      </c>
      <c r="P16" s="8" t="s">
        <v>18</v>
      </c>
      <c r="Q16" s="8" t="s">
        <v>18</v>
      </c>
      <c r="R16" s="183" t="s">
        <v>18</v>
      </c>
      <c r="S16" s="37" t="s">
        <v>18</v>
      </c>
      <c r="T16" s="761"/>
    </row>
    <row r="17" spans="2:20" ht="86.25" customHeight="1">
      <c r="B17" s="185"/>
      <c r="C17" s="775"/>
      <c r="D17" s="777" t="s">
        <v>146</v>
      </c>
      <c r="E17" s="182"/>
      <c r="F17" s="182"/>
      <c r="G17" s="182"/>
      <c r="H17" s="730"/>
      <c r="I17" s="731"/>
      <c r="J17" s="730"/>
      <c r="K17" s="731"/>
      <c r="L17" s="182"/>
      <c r="M17" s="182"/>
      <c r="N17" s="182"/>
      <c r="O17" s="182"/>
      <c r="P17" s="182"/>
      <c r="Q17" s="182"/>
      <c r="R17" s="182"/>
      <c r="S17" s="40" t="str">
        <f>IF(E17="","",SUM(E17:R17))</f>
        <v/>
      </c>
      <c r="T17" s="762" t="s">
        <v>250</v>
      </c>
    </row>
    <row r="18" spans="2:20">
      <c r="B18" s="185"/>
      <c r="C18" s="775"/>
      <c r="D18" s="778"/>
      <c r="E18" s="10" t="s">
        <v>18</v>
      </c>
      <c r="F18" s="10" t="s">
        <v>18</v>
      </c>
      <c r="G18" s="10" t="s">
        <v>18</v>
      </c>
      <c r="H18" s="728" t="s">
        <v>18</v>
      </c>
      <c r="I18" s="729"/>
      <c r="J18" s="728" t="s">
        <v>18</v>
      </c>
      <c r="K18" s="729"/>
      <c r="L18" s="10" t="s">
        <v>18</v>
      </c>
      <c r="M18" s="10" t="s">
        <v>18</v>
      </c>
      <c r="N18" s="10" t="s">
        <v>18</v>
      </c>
      <c r="O18" s="10" t="s">
        <v>18</v>
      </c>
      <c r="P18" s="10" t="s">
        <v>18</v>
      </c>
      <c r="Q18" s="10" t="s">
        <v>18</v>
      </c>
      <c r="R18" s="177" t="s">
        <v>18</v>
      </c>
      <c r="S18" s="41" t="s">
        <v>18</v>
      </c>
      <c r="T18" s="763"/>
    </row>
    <row r="19" spans="2:20" ht="53.25" customHeight="1">
      <c r="B19" s="185"/>
      <c r="C19" s="775"/>
      <c r="D19" s="767" t="s">
        <v>15</v>
      </c>
      <c r="E19" s="181"/>
      <c r="F19" s="181"/>
      <c r="G19" s="181"/>
      <c r="H19" s="730"/>
      <c r="I19" s="731"/>
      <c r="J19" s="730"/>
      <c r="K19" s="731"/>
      <c r="L19" s="181"/>
      <c r="M19" s="181"/>
      <c r="N19" s="181"/>
      <c r="O19" s="181"/>
      <c r="P19" s="181"/>
      <c r="Q19" s="181"/>
      <c r="R19" s="181"/>
      <c r="S19" s="40" t="str">
        <f>IF(E19="","",SUM(E19:R19))</f>
        <v/>
      </c>
      <c r="T19" s="760" t="s">
        <v>100</v>
      </c>
    </row>
    <row r="20" spans="2:20" ht="16.5" thickBot="1">
      <c r="B20" s="185"/>
      <c r="C20" s="775"/>
      <c r="D20" s="768"/>
      <c r="E20" s="9" t="s">
        <v>18</v>
      </c>
      <c r="F20" s="9" t="s">
        <v>18</v>
      </c>
      <c r="G20" s="9" t="s">
        <v>18</v>
      </c>
      <c r="H20" s="732" t="s">
        <v>18</v>
      </c>
      <c r="I20" s="733"/>
      <c r="J20" s="732" t="s">
        <v>18</v>
      </c>
      <c r="K20" s="733"/>
      <c r="L20" s="9" t="s">
        <v>18</v>
      </c>
      <c r="M20" s="9" t="s">
        <v>18</v>
      </c>
      <c r="N20" s="9" t="s">
        <v>18</v>
      </c>
      <c r="O20" s="9" t="s">
        <v>18</v>
      </c>
      <c r="P20" s="9" t="s">
        <v>18</v>
      </c>
      <c r="Q20" s="9" t="s">
        <v>18</v>
      </c>
      <c r="R20" s="178" t="s">
        <v>18</v>
      </c>
      <c r="S20" s="39" t="s">
        <v>18</v>
      </c>
      <c r="T20" s="761"/>
    </row>
    <row r="21" spans="2:20" ht="15.75" customHeight="1" thickTop="1">
      <c r="B21" s="185"/>
      <c r="C21" s="775"/>
      <c r="D21" s="779" t="s">
        <v>10</v>
      </c>
      <c r="E21" s="725" t="str">
        <f>IF(E15="","",SUM(E15,E19,E17))</f>
        <v/>
      </c>
      <c r="F21" s="725" t="str">
        <f>IF(F15="","",SUM(F15,F19,F17))</f>
        <v/>
      </c>
      <c r="G21" s="725" t="str">
        <f>IF(G15="","",SUM(G15,G19,G17))</f>
        <v/>
      </c>
      <c r="H21" s="756" t="str">
        <f>IF(H15="","",SUM(H15,H19,H17))</f>
        <v/>
      </c>
      <c r="I21" s="757"/>
      <c r="J21" s="756" t="str">
        <f>IF(J15="","",SUM(J15,J19,J17))</f>
        <v/>
      </c>
      <c r="K21" s="757"/>
      <c r="L21" s="725" t="str">
        <f t="shared" ref="L21:R21" si="0">IF(L15="","",SUM(L15,L19,L17))</f>
        <v/>
      </c>
      <c r="M21" s="725" t="str">
        <f t="shared" si="0"/>
        <v/>
      </c>
      <c r="N21" s="725" t="str">
        <f t="shared" si="0"/>
        <v/>
      </c>
      <c r="O21" s="725" t="str">
        <f t="shared" si="0"/>
        <v/>
      </c>
      <c r="P21" s="725" t="str">
        <f t="shared" si="0"/>
        <v/>
      </c>
      <c r="Q21" s="725" t="str">
        <f t="shared" si="0"/>
        <v/>
      </c>
      <c r="R21" s="756" t="str">
        <f t="shared" si="0"/>
        <v/>
      </c>
      <c r="S21" s="42" t="s">
        <v>147</v>
      </c>
      <c r="T21" s="61"/>
    </row>
    <row r="22" spans="2:20" ht="37.5" customHeight="1">
      <c r="B22" s="185"/>
      <c r="C22" s="775"/>
      <c r="D22" s="780"/>
      <c r="E22" s="726"/>
      <c r="F22" s="726"/>
      <c r="G22" s="726"/>
      <c r="H22" s="758"/>
      <c r="I22" s="759"/>
      <c r="J22" s="758"/>
      <c r="K22" s="759"/>
      <c r="L22" s="726"/>
      <c r="M22" s="726"/>
      <c r="N22" s="726"/>
      <c r="O22" s="726"/>
      <c r="P22" s="726"/>
      <c r="Q22" s="726"/>
      <c r="R22" s="758"/>
      <c r="S22" s="135" t="str">
        <f>IF(E21="","",SUM(E21:R22))</f>
        <v/>
      </c>
      <c r="T22" s="62"/>
    </row>
    <row r="23" spans="2:20" ht="16.5" thickBot="1">
      <c r="B23" s="185"/>
      <c r="C23" s="776"/>
      <c r="D23" s="768"/>
      <c r="E23" s="9" t="s">
        <v>18</v>
      </c>
      <c r="F23" s="9" t="s">
        <v>18</v>
      </c>
      <c r="G23" s="9" t="s">
        <v>18</v>
      </c>
      <c r="H23" s="732" t="s">
        <v>18</v>
      </c>
      <c r="I23" s="733"/>
      <c r="J23" s="732" t="s">
        <v>18</v>
      </c>
      <c r="K23" s="733"/>
      <c r="L23" s="9" t="s">
        <v>18</v>
      </c>
      <c r="M23" s="9" t="s">
        <v>18</v>
      </c>
      <c r="N23" s="9" t="s">
        <v>18</v>
      </c>
      <c r="O23" s="9" t="s">
        <v>18</v>
      </c>
      <c r="P23" s="9" t="s">
        <v>18</v>
      </c>
      <c r="Q23" s="9" t="s">
        <v>18</v>
      </c>
      <c r="R23" s="178" t="s">
        <v>18</v>
      </c>
      <c r="S23" s="41" t="s">
        <v>18</v>
      </c>
      <c r="T23" s="63"/>
    </row>
    <row r="24" spans="2:20" ht="53.25" customHeight="1" thickTop="1">
      <c r="B24" s="185"/>
      <c r="C24" s="769" t="s">
        <v>203</v>
      </c>
      <c r="D24" s="770"/>
      <c r="E24" s="182"/>
      <c r="F24" s="182"/>
      <c r="G24" s="182"/>
      <c r="H24" s="721"/>
      <c r="I24" s="722"/>
      <c r="J24" s="721"/>
      <c r="K24" s="722"/>
      <c r="L24" s="182"/>
      <c r="M24" s="182"/>
      <c r="N24" s="182"/>
      <c r="O24" s="182"/>
      <c r="P24" s="182"/>
      <c r="Q24" s="182"/>
      <c r="R24" s="182"/>
      <c r="S24" s="45" t="str">
        <f>IF(E24="","",SUM(E24:R24))</f>
        <v/>
      </c>
      <c r="T24" s="64"/>
    </row>
    <row r="25" spans="2:20" ht="16.5" thickBot="1">
      <c r="B25" s="185"/>
      <c r="C25" s="771"/>
      <c r="D25" s="772"/>
      <c r="E25" s="12" t="s">
        <v>14</v>
      </c>
      <c r="F25" s="12" t="s">
        <v>14</v>
      </c>
      <c r="G25" s="12" t="s">
        <v>14</v>
      </c>
      <c r="H25" s="723" t="s">
        <v>148</v>
      </c>
      <c r="I25" s="724"/>
      <c r="J25" s="723" t="s">
        <v>148</v>
      </c>
      <c r="K25" s="724"/>
      <c r="L25" s="12" t="s">
        <v>14</v>
      </c>
      <c r="M25" s="12" t="s">
        <v>14</v>
      </c>
      <c r="N25" s="12" t="s">
        <v>148</v>
      </c>
      <c r="O25" s="11" t="s">
        <v>14</v>
      </c>
      <c r="P25" s="12" t="s">
        <v>14</v>
      </c>
      <c r="Q25" s="12" t="s">
        <v>14</v>
      </c>
      <c r="R25" s="176" t="s">
        <v>14</v>
      </c>
      <c r="S25" s="47" t="s">
        <v>14</v>
      </c>
      <c r="T25" s="65"/>
    </row>
    <row r="26" spans="2:20" ht="16.5" thickTop="1">
      <c r="B26" s="185"/>
      <c r="C26" s="185"/>
      <c r="D26" s="185"/>
      <c r="E26" s="185"/>
      <c r="F26" s="185"/>
      <c r="G26" s="185"/>
      <c r="H26" s="185"/>
      <c r="I26" s="185"/>
      <c r="J26" s="185"/>
      <c r="K26" s="185"/>
      <c r="L26" s="185"/>
      <c r="M26" s="185"/>
      <c r="N26" s="185"/>
      <c r="O26" s="185"/>
      <c r="P26" s="185"/>
      <c r="Q26" s="185"/>
      <c r="R26" s="185"/>
      <c r="S26" s="185"/>
      <c r="T26" s="185"/>
    </row>
    <row r="27" spans="2:20" ht="14.25" customHeight="1">
      <c r="B27" s="185"/>
      <c r="C27" s="151"/>
      <c r="D27" s="123"/>
      <c r="E27" s="185"/>
      <c r="F27" s="185"/>
      <c r="G27" s="785" t="s">
        <v>167</v>
      </c>
      <c r="H27" s="785"/>
      <c r="I27" s="716" t="s">
        <v>149</v>
      </c>
      <c r="J27" s="727" t="s">
        <v>199</v>
      </c>
      <c r="K27" s="727"/>
      <c r="L27" s="727"/>
      <c r="M27" s="727"/>
      <c r="N27" s="727"/>
      <c r="O27" s="716" t="s">
        <v>149</v>
      </c>
      <c r="P27" s="718" t="str">
        <f>S5</f>
        <v/>
      </c>
      <c r="Q27" s="636" t="s">
        <v>64</v>
      </c>
      <c r="R27" s="765" t="s">
        <v>150</v>
      </c>
      <c r="S27" s="67" t="s">
        <v>151</v>
      </c>
      <c r="T27" s="185"/>
    </row>
    <row r="28" spans="2:20" ht="14.25" customHeight="1">
      <c r="B28" s="185"/>
      <c r="C28" s="123"/>
      <c r="D28" s="123"/>
      <c r="E28" s="185"/>
      <c r="F28" s="185"/>
      <c r="G28" s="785"/>
      <c r="H28" s="785"/>
      <c r="I28" s="717"/>
      <c r="J28" s="773"/>
      <c r="K28" s="773"/>
      <c r="L28" s="773"/>
      <c r="M28" s="773"/>
      <c r="N28" s="773"/>
      <c r="O28" s="717"/>
      <c r="P28" s="719"/>
      <c r="Q28" s="764"/>
      <c r="R28" s="766"/>
      <c r="S28" s="712" t="str">
        <f>IF(P27="","",IF(P29=0,0,ROUNDDOWN(P27/P29,2)))</f>
        <v/>
      </c>
      <c r="T28" s="185"/>
    </row>
    <row r="29" spans="2:20" ht="14.25" customHeight="1">
      <c r="B29" s="185"/>
      <c r="C29" s="123"/>
      <c r="D29" s="123"/>
      <c r="E29" s="185"/>
      <c r="F29" s="185"/>
      <c r="G29" s="785"/>
      <c r="H29" s="785"/>
      <c r="I29" s="717"/>
      <c r="J29" s="727" t="s">
        <v>204</v>
      </c>
      <c r="K29" s="727"/>
      <c r="L29" s="727"/>
      <c r="M29" s="727"/>
      <c r="N29" s="727"/>
      <c r="O29" s="717"/>
      <c r="P29" s="718" t="str">
        <f>S24</f>
        <v/>
      </c>
      <c r="Q29" s="636" t="s">
        <v>64</v>
      </c>
      <c r="R29" s="766"/>
      <c r="S29" s="712"/>
      <c r="T29" s="185"/>
    </row>
    <row r="30" spans="2:20" ht="21.75" customHeight="1">
      <c r="B30" s="185"/>
      <c r="C30" s="123"/>
      <c r="D30" s="123"/>
      <c r="E30" s="185"/>
      <c r="F30" s="185"/>
      <c r="G30" s="785"/>
      <c r="H30" s="785"/>
      <c r="I30" s="717"/>
      <c r="J30" s="727"/>
      <c r="K30" s="727"/>
      <c r="L30" s="727"/>
      <c r="M30" s="727"/>
      <c r="N30" s="727"/>
      <c r="O30" s="717"/>
      <c r="P30" s="720"/>
      <c r="Q30" s="764"/>
      <c r="R30" s="766"/>
      <c r="S30" s="713"/>
      <c r="T30" s="189" t="s">
        <v>238</v>
      </c>
    </row>
    <row r="31" spans="2:20" ht="33" hidden="1" customHeight="1">
      <c r="B31" s="18" t="s">
        <v>228</v>
      </c>
      <c r="C31" s="68"/>
      <c r="D31" s="68"/>
      <c r="E31" s="155">
        <v>30</v>
      </c>
      <c r="F31" s="155">
        <v>31</v>
      </c>
      <c r="G31" s="155">
        <v>30</v>
      </c>
      <c r="H31" s="784">
        <v>31</v>
      </c>
      <c r="I31" s="784"/>
      <c r="J31" s="784">
        <v>31</v>
      </c>
      <c r="K31" s="784"/>
      <c r="L31" s="155">
        <v>30</v>
      </c>
      <c r="M31" s="155">
        <v>31</v>
      </c>
      <c r="N31" s="155">
        <v>30</v>
      </c>
      <c r="O31" s="155">
        <v>31</v>
      </c>
      <c r="P31" s="155">
        <v>31</v>
      </c>
      <c r="Q31" s="155">
        <v>28</v>
      </c>
      <c r="R31" s="155">
        <v>31</v>
      </c>
    </row>
    <row r="32" spans="2:20" ht="15.75" customHeight="1">
      <c r="H32" s="66"/>
      <c r="J32" s="69"/>
      <c r="K32" s="69"/>
      <c r="L32" s="69"/>
      <c r="M32" s="69"/>
      <c r="N32" s="69"/>
    </row>
    <row r="33" spans="8:14" ht="15.75" customHeight="1">
      <c r="H33" s="66"/>
      <c r="I33" s="69"/>
      <c r="J33" s="69"/>
      <c r="K33" s="69"/>
      <c r="L33" s="69"/>
      <c r="M33" s="69"/>
      <c r="N33" s="69"/>
    </row>
    <row r="34" spans="8:14" ht="15.75" customHeight="1">
      <c r="H34" s="66"/>
      <c r="J34" s="69"/>
      <c r="K34" s="69"/>
      <c r="L34" s="69"/>
      <c r="M34" s="69"/>
      <c r="N34" s="69"/>
    </row>
    <row r="35" spans="8:14" ht="15.75" customHeight="1">
      <c r="H35" s="66"/>
      <c r="I35" s="69"/>
      <c r="J35" s="69"/>
      <c r="K35" s="69"/>
      <c r="L35" s="69"/>
      <c r="M35" s="69"/>
      <c r="N35" s="69"/>
    </row>
  </sheetData>
  <sheetProtection algorithmName="SHA-512" hashValue="zF5gf2TqGcUTZ90Eks8ns0oQaqQIotglPlJkSQfgDO1wNg/a5dZQRPR2ksgNih1IGNZRGOqcR/iooTJa37HGMQ==" saltValue="ooctcu4x4excLgP0KPX/5Q==" spinCount="100000" sheet="1" selectLockedCells="1"/>
  <mergeCells count="97">
    <mergeCell ref="C5:C14"/>
    <mergeCell ref="H31:I31"/>
    <mergeCell ref="J31:K31"/>
    <mergeCell ref="I27:I30"/>
    <mergeCell ref="G27:H30"/>
    <mergeCell ref="H18:I18"/>
    <mergeCell ref="H21:I22"/>
    <mergeCell ref="H23:I23"/>
    <mergeCell ref="H24:I24"/>
    <mergeCell ref="H13:H14"/>
    <mergeCell ref="H9:I9"/>
    <mergeCell ref="H15:I15"/>
    <mergeCell ref="D5:D6"/>
    <mergeCell ref="D10:D14"/>
    <mergeCell ref="D7:D9"/>
    <mergeCell ref="H19:I19"/>
    <mergeCell ref="H4:I4"/>
    <mergeCell ref="H5:I5"/>
    <mergeCell ref="H6:I6"/>
    <mergeCell ref="H10:H12"/>
    <mergeCell ref="I10:I11"/>
    <mergeCell ref="Q27:Q28"/>
    <mergeCell ref="Q29:Q30"/>
    <mergeCell ref="R27:R30"/>
    <mergeCell ref="D19:D20"/>
    <mergeCell ref="C24:D25"/>
    <mergeCell ref="J27:N28"/>
    <mergeCell ref="E21:E22"/>
    <mergeCell ref="C15:C23"/>
    <mergeCell ref="R21:R22"/>
    <mergeCell ref="J23:K23"/>
    <mergeCell ref="D17:D18"/>
    <mergeCell ref="D21:D23"/>
    <mergeCell ref="D15:D16"/>
    <mergeCell ref="F21:F22"/>
    <mergeCell ref="G21:G22"/>
    <mergeCell ref="H16:I16"/>
    <mergeCell ref="H20:I20"/>
    <mergeCell ref="J15:K15"/>
    <mergeCell ref="J21:K22"/>
    <mergeCell ref="T15:T16"/>
    <mergeCell ref="F7:F8"/>
    <mergeCell ref="J16:K16"/>
    <mergeCell ref="T19:T20"/>
    <mergeCell ref="T17:T18"/>
    <mergeCell ref="J18:K18"/>
    <mergeCell ref="N10:N13"/>
    <mergeCell ref="O10:O13"/>
    <mergeCell ref="Q21:Q22"/>
    <mergeCell ref="P21:P22"/>
    <mergeCell ref="H17:I17"/>
    <mergeCell ref="O7:O8"/>
    <mergeCell ref="J19:K19"/>
    <mergeCell ref="E7:E8"/>
    <mergeCell ref="G10:G13"/>
    <mergeCell ref="F10:F13"/>
    <mergeCell ref="G7:G8"/>
    <mergeCell ref="J10:J12"/>
    <mergeCell ref="E10:E13"/>
    <mergeCell ref="H7:I8"/>
    <mergeCell ref="T5:T6"/>
    <mergeCell ref="T7:T9"/>
    <mergeCell ref="R10:R13"/>
    <mergeCell ref="R7:R8"/>
    <mergeCell ref="T10:T12"/>
    <mergeCell ref="T13:T14"/>
    <mergeCell ref="J4:K4"/>
    <mergeCell ref="K10:K11"/>
    <mergeCell ref="Q10:Q13"/>
    <mergeCell ref="P10:P13"/>
    <mergeCell ref="M10:M13"/>
    <mergeCell ref="L10:L13"/>
    <mergeCell ref="J13:J14"/>
    <mergeCell ref="J7:K8"/>
    <mergeCell ref="J6:K6"/>
    <mergeCell ref="J5:K5"/>
    <mergeCell ref="Q7:Q8"/>
    <mergeCell ref="N7:N8"/>
    <mergeCell ref="M7:M8"/>
    <mergeCell ref="L7:L8"/>
    <mergeCell ref="P7:P8"/>
    <mergeCell ref="S28:S30"/>
    <mergeCell ref="C4:D4"/>
    <mergeCell ref="O27:O30"/>
    <mergeCell ref="P27:P28"/>
    <mergeCell ref="P29:P30"/>
    <mergeCell ref="J24:K24"/>
    <mergeCell ref="J25:K25"/>
    <mergeCell ref="O21:O22"/>
    <mergeCell ref="J29:N30"/>
    <mergeCell ref="J9:K9"/>
    <mergeCell ref="H25:I25"/>
    <mergeCell ref="N21:N22"/>
    <mergeCell ref="M21:M22"/>
    <mergeCell ref="L21:L22"/>
    <mergeCell ref="J17:K17"/>
    <mergeCell ref="J20:K20"/>
  </mergeCells>
  <phoneticPr fontId="4"/>
  <conditionalFormatting sqref="E10:G13 L10:R13">
    <cfRule type="expression" dxfId="112" priority="39" stopIfTrue="1">
      <formula>OR(AND(E10="",E7&lt;&gt;""),AND(E19&lt;&gt;"",E10&gt;E19))</formula>
    </cfRule>
    <cfRule type="expression" dxfId="111" priority="40" stopIfTrue="1">
      <formula>AND(E10&lt;&gt;"",(E10+E24)&gt;E31)</formula>
    </cfRule>
  </conditionalFormatting>
  <conditionalFormatting sqref="K10:K11 I10">
    <cfRule type="expression" dxfId="110" priority="41" stopIfTrue="1">
      <formula>OR(AND(I10="",H7&lt;&gt;""),AND(AND(I13&lt;&gt;"",H19&lt;&gt;""),(I10+I13)&gt;H19))</formula>
    </cfRule>
    <cfRule type="expression" dxfId="109" priority="42" stopIfTrue="1">
      <formula>AND(I10&lt;&gt;"",(I10+I13+H24)&gt;H31)</formula>
    </cfRule>
  </conditionalFormatting>
  <conditionalFormatting sqref="E15:G15 L15:R15">
    <cfRule type="expression" dxfId="108" priority="43" stopIfTrue="1">
      <formula>OR(AND(E15="",E5&lt;&gt;""),AND(E15&lt;&gt;"",E15&lt;E5))</formula>
    </cfRule>
  </conditionalFormatting>
  <conditionalFormatting sqref="E24:G24 L24:R24">
    <cfRule type="expression" dxfId="107" priority="44" stopIfTrue="1">
      <formula>OR(AND(OR(E24&lt;E5,E24&lt;E7),E24&lt;&gt;""),AND(E24="",E19&lt;&gt;""))</formula>
    </cfRule>
    <cfRule type="expression" dxfId="106" priority="45" stopIfTrue="1">
      <formula>AND(E24&lt;&gt;"",(E24+E10)&gt;E31)</formula>
    </cfRule>
  </conditionalFormatting>
  <conditionalFormatting sqref="H24:K24">
    <cfRule type="expression" dxfId="105" priority="46" stopIfTrue="1">
      <formula>OR(AND(OR(H24&lt;H5,H24&lt;H7),H24&lt;&gt;""),AND(H24="",H19&lt;&gt;""))</formula>
    </cfRule>
    <cfRule type="expression" dxfId="104" priority="47" stopIfTrue="1">
      <formula>AND(H24&lt;&gt;"",(H24+I10+I13)&gt;H31)</formula>
    </cfRule>
  </conditionalFormatting>
  <conditionalFormatting sqref="H15:K15">
    <cfRule type="expression" dxfId="103" priority="48" stopIfTrue="1">
      <formula>OR(AND(H15="",I13&lt;&gt;""),AND(H15&lt;&gt;"",H15&lt;H5))</formula>
    </cfRule>
  </conditionalFormatting>
  <conditionalFormatting sqref="E5:R5">
    <cfRule type="expression" dxfId="102" priority="49" stopIfTrue="1">
      <formula>OR(AND(E15&lt;&gt;"",E5&gt;E15),AND(E24&lt;&gt;"",E5&gt;E24),AND(E5="",E7&lt;&gt;""))</formula>
    </cfRule>
    <cfRule type="expression" dxfId="101" priority="50" stopIfTrue="1">
      <formula>AND(E10&lt;&gt;"",(E5+E10)&gt;E31)</formula>
    </cfRule>
  </conditionalFormatting>
  <conditionalFormatting sqref="I13 K13">
    <cfRule type="expression" dxfId="100" priority="51" stopIfTrue="1">
      <formula>OR(AND(I13="",I10&lt;&gt;""),AND(AND(I10&lt;&gt;"",H19&lt;&gt;""),(I10+I13)&gt;H19))</formula>
    </cfRule>
    <cfRule type="expression" dxfId="99" priority="52" stopIfTrue="1">
      <formula>AND(I13&lt;&gt;"",(I10+I13+H27)&gt;H31)</formula>
    </cfRule>
  </conditionalFormatting>
  <conditionalFormatting sqref="E19:G19 L19:R19">
    <cfRule type="expression" dxfId="98" priority="53">
      <formula>OR(AND(E19="",E10&lt;&gt;""),AND(E19&lt;E10))</formula>
    </cfRule>
  </conditionalFormatting>
  <conditionalFormatting sqref="E7:R8">
    <cfRule type="expression" dxfId="97" priority="54" stopIfTrue="1">
      <formula>OR(AND(E7="",E5&lt;&gt;""),AND(E24&lt;&gt;"",E7&gt;E24))</formula>
    </cfRule>
    <cfRule type="expression" dxfId="96" priority="55" stopIfTrue="1">
      <formula>AND(E10&lt;&gt;"",(E7+E10)&gt;E31)</formula>
    </cfRule>
  </conditionalFormatting>
  <conditionalFormatting sqref="E17:R17">
    <cfRule type="expression" dxfId="95" priority="56" stopIfTrue="1">
      <formula>AND(E17="",E15&lt;&gt;"")</formula>
    </cfRule>
  </conditionalFormatting>
  <conditionalFormatting sqref="E15">
    <cfRule type="expression" dxfId="94" priority="38">
      <formula>AND($E$5=0,$E$15&gt;0)</formula>
    </cfRule>
  </conditionalFormatting>
  <conditionalFormatting sqref="F15">
    <cfRule type="expression" dxfId="93" priority="37">
      <formula>AND($F$5=0,$F$15&gt;0)</formula>
    </cfRule>
  </conditionalFormatting>
  <conditionalFormatting sqref="G15">
    <cfRule type="expression" dxfId="92" priority="36">
      <formula>AND($G$5=0,$G$15&gt;0)</formula>
    </cfRule>
  </conditionalFormatting>
  <conditionalFormatting sqref="H15:I15">
    <cfRule type="expression" dxfId="91" priority="35">
      <formula>AND($H$5=0,$H$15&gt;0)</formula>
    </cfRule>
  </conditionalFormatting>
  <conditionalFormatting sqref="J15:K15">
    <cfRule type="expression" dxfId="90" priority="34">
      <formula>AND($J$5=0,$J$15&gt;0)</formula>
    </cfRule>
  </conditionalFormatting>
  <conditionalFormatting sqref="L15">
    <cfRule type="expression" dxfId="89" priority="33">
      <formula>AND($L$5=0,$L$15&gt;0)</formula>
    </cfRule>
  </conditionalFormatting>
  <conditionalFormatting sqref="M15">
    <cfRule type="expression" dxfId="88" priority="32">
      <formula>AND($M$5=0,$M$15&gt;0)</formula>
    </cfRule>
  </conditionalFormatting>
  <conditionalFormatting sqref="N15">
    <cfRule type="expression" dxfId="87" priority="31">
      <formula>AND($N$5=0,$N$15&gt;0)</formula>
    </cfRule>
  </conditionalFormatting>
  <conditionalFormatting sqref="O15">
    <cfRule type="expression" dxfId="86" priority="30">
      <formula>AND($O$5=0,$O$15&gt;0)</formula>
    </cfRule>
  </conditionalFormatting>
  <conditionalFormatting sqref="P15">
    <cfRule type="expression" dxfId="85" priority="29">
      <formula>AND($P$5=0,$P$15&gt;0)</formula>
    </cfRule>
  </conditionalFormatting>
  <conditionalFormatting sqref="Q15">
    <cfRule type="expression" dxfId="84" priority="28">
      <formula>AND($Q$5=0,$Q$15&gt;0)</formula>
    </cfRule>
  </conditionalFormatting>
  <conditionalFormatting sqref="R15">
    <cfRule type="expression" dxfId="83" priority="27">
      <formula>AND($R$5=0,$R$15&gt;0)</formula>
    </cfRule>
  </conditionalFormatting>
  <conditionalFormatting sqref="E17">
    <cfRule type="expression" dxfId="82" priority="26">
      <formula>AND($E$7=0,$E$17&gt;0)</formula>
    </cfRule>
  </conditionalFormatting>
  <conditionalFormatting sqref="F17">
    <cfRule type="expression" dxfId="81" priority="25">
      <formula>AND($F$7=0,$F$17&gt;0)</formula>
    </cfRule>
  </conditionalFormatting>
  <conditionalFormatting sqref="G17">
    <cfRule type="expression" dxfId="80" priority="24">
      <formula>AND($G$7=0,$G$17&gt;0)</formula>
    </cfRule>
  </conditionalFormatting>
  <conditionalFormatting sqref="H17:I17">
    <cfRule type="expression" dxfId="79" priority="23">
      <formula>AND($H$7=0,$H$17&gt;0)</formula>
    </cfRule>
  </conditionalFormatting>
  <conditionalFormatting sqref="J17:K17">
    <cfRule type="expression" dxfId="78" priority="22">
      <formula>AND($J$7=0,$J$17&gt;0)</formula>
    </cfRule>
  </conditionalFormatting>
  <conditionalFormatting sqref="L17">
    <cfRule type="expression" dxfId="77" priority="21">
      <formula>AND($L$7=0,$L$17&gt;0)</formula>
    </cfRule>
  </conditionalFormatting>
  <conditionalFormatting sqref="M17">
    <cfRule type="expression" dxfId="76" priority="20">
      <formula>AND($M$7=0,$M$17&gt;0)</formula>
    </cfRule>
  </conditionalFormatting>
  <conditionalFormatting sqref="N17">
    <cfRule type="expression" dxfId="75" priority="19">
      <formula>AND($N$7=0,$N$17&gt;0)</formula>
    </cfRule>
  </conditionalFormatting>
  <conditionalFormatting sqref="O17">
    <cfRule type="expression" dxfId="74" priority="18">
      <formula>AND($O$7=0,$O$17&gt;0)</formula>
    </cfRule>
  </conditionalFormatting>
  <conditionalFormatting sqref="P17">
    <cfRule type="expression" dxfId="73" priority="17">
      <formula>AND($P$7=0,$P$17&gt;0)</formula>
    </cfRule>
  </conditionalFormatting>
  <conditionalFormatting sqref="Q17">
    <cfRule type="expression" dxfId="72" priority="16">
      <formula>AND($Q$7=0,$Q$17&gt;0)</formula>
    </cfRule>
  </conditionalFormatting>
  <conditionalFormatting sqref="R17">
    <cfRule type="expression" dxfId="71" priority="15">
      <formula>AND($R$7=0,$R$17&gt;0)</formula>
    </cfRule>
  </conditionalFormatting>
  <conditionalFormatting sqref="E19">
    <cfRule type="expression" dxfId="70" priority="14">
      <formula>AND($E$10=0,$E$19&gt;0)</formula>
    </cfRule>
  </conditionalFormatting>
  <conditionalFormatting sqref="F19">
    <cfRule type="expression" dxfId="69" priority="13">
      <formula>AND($F$10=0,$F$19&gt;0)</formula>
    </cfRule>
  </conditionalFormatting>
  <conditionalFormatting sqref="G19">
    <cfRule type="expression" dxfId="68" priority="12">
      <formula>AND($G$10=0,$G$19&gt;0)</formula>
    </cfRule>
  </conditionalFormatting>
  <conditionalFormatting sqref="H19:I19">
    <cfRule type="expression" dxfId="67" priority="2">
      <formula>AND(OR($I$10&gt;0,$I$13&gt;0),$H$19&lt;($I$10+$I$13))</formula>
    </cfRule>
    <cfRule type="expression" dxfId="66" priority="11">
      <formula>AND($I$10=0,$I$13=0,$H$19&gt;0)</formula>
    </cfRule>
  </conditionalFormatting>
  <conditionalFormatting sqref="J19:K19">
    <cfRule type="expression" dxfId="65" priority="1">
      <formula>AND(OR($K$10&gt;0,$K$13&gt;0),$J$19&lt;($K$10+$K$13))</formula>
    </cfRule>
    <cfRule type="expression" dxfId="64" priority="10">
      <formula>AND($K$10=0,$K$13=0,$J$19&gt;0)</formula>
    </cfRule>
  </conditionalFormatting>
  <conditionalFormatting sqref="L19">
    <cfRule type="expression" dxfId="63" priority="9">
      <formula>AND($L$10=0,$L$19&gt;0)</formula>
    </cfRule>
  </conditionalFormatting>
  <conditionalFormatting sqref="M19">
    <cfRule type="expression" dxfId="62" priority="8">
      <formula>AND($M$10=0,$M$19&gt;0)</formula>
    </cfRule>
  </conditionalFormatting>
  <conditionalFormatting sqref="N19">
    <cfRule type="expression" dxfId="61" priority="7">
      <formula>AND($N$10=0,$N$19&gt;0)</formula>
    </cfRule>
  </conditionalFormatting>
  <conditionalFormatting sqref="O19">
    <cfRule type="expression" dxfId="60" priority="6">
      <formula>AND($O$10=0,$O$19&gt;0)</formula>
    </cfRule>
  </conditionalFormatting>
  <conditionalFormatting sqref="P19">
    <cfRule type="expression" dxfId="59" priority="5">
      <formula>AND($P$10=0,$P$19&gt;0)</formula>
    </cfRule>
  </conditionalFormatting>
  <conditionalFormatting sqref="Q19">
    <cfRule type="expression" dxfId="58" priority="4">
      <formula>AND($Q$10=0,$Q$19&gt;0)</formula>
    </cfRule>
  </conditionalFormatting>
  <conditionalFormatting sqref="R19">
    <cfRule type="expression" dxfId="57" priority="3">
      <formula>AND($R$10=0,$R$19&gt;0)</formula>
    </cfRule>
  </conditionalFormatting>
  <dataValidations count="1">
    <dataValidation imeMode="disabled" allowBlank="1" showInputMessage="1" showErrorMessage="1" sqref="E24:R24 E19:R19 E15:R15 E5:R5 I10 E10:E11 I13 K10:K11 K13 L10:R13 E17:R17 F10:G13 J7 F7:H7 E7:E8 L7:R7"/>
  </dataValidations>
  <pageMargins left="0.31496062992125984" right="0.31496062992125984" top="0.62992125984251968" bottom="0.55118110236220474" header="0.35433070866141736" footer="0.35433070866141736"/>
  <pageSetup paperSize="9" scale="61" orientation="landscape" r:id="rId1"/>
  <headerFooter alignWithMargins="0">
    <oddFooter>&amp;C&amp;14 3</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38"/>
  <sheetViews>
    <sheetView showGridLines="0" view="pageBreakPreview" zoomScale="70" zoomScaleNormal="75" zoomScaleSheetLayoutView="70" workbookViewId="0">
      <selection activeCell="F8" sqref="F8"/>
    </sheetView>
  </sheetViews>
  <sheetFormatPr defaultRowHeight="15.75"/>
  <cols>
    <col min="1" max="1" width="1.875" style="18" customWidth="1"/>
    <col min="2" max="2" width="20.375" style="18" customWidth="1"/>
    <col min="3" max="3" width="25.625" style="18" bestFit="1" customWidth="1"/>
    <col min="4" max="4" width="18" style="18" customWidth="1"/>
    <col min="5" max="5" width="12.625" style="18" customWidth="1"/>
    <col min="6" max="6" width="5.375" style="18" customWidth="1"/>
    <col min="7" max="7" width="12.625" style="18" customWidth="1"/>
    <col min="8" max="8" width="5.375" style="18" customWidth="1"/>
    <col min="9" max="9" width="6.75" style="18" customWidth="1"/>
    <col min="10" max="10" width="15.5" style="18" customWidth="1"/>
    <col min="11" max="11" width="4.375" style="18" customWidth="1"/>
    <col min="12" max="12" width="9.5" style="18" customWidth="1"/>
    <col min="13" max="13" width="7.625" style="18" hidden="1" customWidth="1"/>
    <col min="14" max="17" width="9" style="18" hidden="1" customWidth="1"/>
    <col min="18" max="18" width="0" style="18" hidden="1" customWidth="1"/>
    <col min="19" max="16384" width="9" style="18"/>
  </cols>
  <sheetData>
    <row r="1" spans="1:21" ht="15" customHeight="1">
      <c r="L1" s="199"/>
      <c r="S1" s="197"/>
    </row>
    <row r="2" spans="1:21" ht="25.5" customHeight="1">
      <c r="A2" s="57" t="s">
        <v>345</v>
      </c>
      <c r="L2" s="198" t="str">
        <f>IF('実績報告書１ページ '!V2="","",'実績報告書１ページ '!V2&amp;"_"&amp;'実績報告書１ページ '!O2)</f>
        <v/>
      </c>
    </row>
    <row r="3" spans="1:21" ht="20.25" customHeight="1">
      <c r="B3" s="767" t="s">
        <v>152</v>
      </c>
      <c r="C3" s="156" t="s">
        <v>19</v>
      </c>
      <c r="D3" s="822" t="s">
        <v>153</v>
      </c>
      <c r="E3" s="823"/>
      <c r="F3" s="823"/>
      <c r="G3" s="823"/>
      <c r="H3" s="823"/>
      <c r="I3" s="824"/>
      <c r="J3" s="812" t="s">
        <v>154</v>
      </c>
      <c r="K3" s="813"/>
      <c r="L3" s="767" t="s">
        <v>22</v>
      </c>
    </row>
    <row r="4" spans="1:21" ht="20.25" customHeight="1">
      <c r="B4" s="782"/>
      <c r="C4" s="159" t="s">
        <v>20</v>
      </c>
      <c r="D4" s="787"/>
      <c r="E4" s="825"/>
      <c r="F4" s="825"/>
      <c r="G4" s="825"/>
      <c r="H4" s="825"/>
      <c r="I4" s="814"/>
      <c r="J4" s="787" t="s">
        <v>21</v>
      </c>
      <c r="K4" s="814"/>
      <c r="L4" s="782"/>
    </row>
    <row r="5" spans="1:21" ht="24.95" customHeight="1">
      <c r="B5" s="160" t="s">
        <v>23</v>
      </c>
      <c r="C5" s="15" t="s">
        <v>24</v>
      </c>
      <c r="D5" s="826" t="str">
        <f>IF('３ページ'!S28="","預かり保育実施割合(ア)（  　　　  ）","預かり保育実施割合(ア)（  "&amp;'３ページ'!S28&amp;"  ）")</f>
        <v>預かり保育実施割合(ア)（  　　　  ）</v>
      </c>
      <c r="E5" s="827"/>
      <c r="F5" s="827"/>
      <c r="G5" s="827"/>
      <c r="H5" s="827"/>
      <c r="I5" s="828"/>
      <c r="J5" s="28" t="str">
        <f>IF('３ページ'!S28="","0",IF('３ページ'!S28=0,0,IF('２ページ'!H20="☑",IF('３ページ'!S28&lt;0.3,200000,300000),0)))</f>
        <v>0</v>
      </c>
      <c r="K5" s="70" t="s">
        <v>78</v>
      </c>
      <c r="L5" s="162" t="s">
        <v>26</v>
      </c>
      <c r="O5" s="18">
        <f>'実績報告書１ページ '!Q26</f>
        <v>0</v>
      </c>
      <c r="P5" s="98">
        <f>'実績報告書１ページ '!R26</f>
        <v>0</v>
      </c>
      <c r="Q5" s="18">
        <f>'実績報告書１ページ '!T26</f>
        <v>0</v>
      </c>
    </row>
    <row r="6" spans="1:21" ht="24.95" customHeight="1">
      <c r="B6" s="797" t="s">
        <v>27</v>
      </c>
      <c r="C6" s="799">
        <v>70000</v>
      </c>
      <c r="D6" s="816" t="str">
        <f>IF('３ページ'!S22="","延べ園児数(イ)　　（  　　　　人  ）","延べ園児数(イ)（  "&amp;'３ページ'!S22&amp;"人  ）")</f>
        <v>延べ園児数(イ)　　（  　　　　人  ）</v>
      </c>
      <c r="E6" s="817"/>
      <c r="F6" s="817"/>
      <c r="G6" s="817"/>
      <c r="H6" s="817"/>
      <c r="I6" s="818"/>
      <c r="J6" s="803" t="str">
        <f>IF('３ページ'!S22="","0",C6*ROUNDUP('３ページ'!S22/500,0))</f>
        <v>0</v>
      </c>
      <c r="K6" s="791" t="s">
        <v>78</v>
      </c>
      <c r="L6" s="805"/>
      <c r="O6" s="18">
        <f>(IF(O5="午前",0,12)+P5)*60+Q5</f>
        <v>720</v>
      </c>
    </row>
    <row r="7" spans="1:21" ht="24.95" customHeight="1">
      <c r="B7" s="798"/>
      <c r="C7" s="799"/>
      <c r="D7" s="831" t="str">
        <f>IF('３ページ'!S22="","(イ)÷500人＝  　　　　　≒　　　  （小数点切上げ）","(イ)÷500人＝  "&amp;'３ページ'!S22/500&amp;"　≒  "&amp;ROUNDUP('３ページ'!S22/500,0)&amp;" （小数点切上げ）")</f>
        <v>(イ)÷500人＝  　　　　　≒　　　  （小数点切上げ）</v>
      </c>
      <c r="E7" s="832"/>
      <c r="F7" s="832"/>
      <c r="G7" s="832"/>
      <c r="H7" s="832"/>
      <c r="I7" s="833"/>
      <c r="J7" s="804"/>
      <c r="K7" s="815"/>
      <c r="L7" s="805"/>
      <c r="U7" s="197"/>
    </row>
    <row r="8" spans="1:21" ht="24.95" customHeight="1">
      <c r="B8" s="810" t="s">
        <v>28</v>
      </c>
      <c r="C8" s="29">
        <v>3000</v>
      </c>
      <c r="D8" s="16" t="s">
        <v>190</v>
      </c>
      <c r="E8" s="30" t="s">
        <v>191</v>
      </c>
      <c r="F8" s="118"/>
      <c r="G8" s="17" t="s">
        <v>192</v>
      </c>
      <c r="H8" s="118"/>
      <c r="I8" s="161" t="s">
        <v>193</v>
      </c>
      <c r="J8" s="806" t="str">
        <f>IF(F8="","0",IF('２ページ'!H22="☑",IF(F8+H8&gt;12,"月数合計が12か月超えています。",F8*C8+H8*C9),0))</f>
        <v>0</v>
      </c>
      <c r="K8" s="791" t="s">
        <v>78</v>
      </c>
      <c r="L8" s="808" t="s">
        <v>29</v>
      </c>
      <c r="N8" s="18" t="str">
        <f>'２ページ'!H22</f>
        <v>☐</v>
      </c>
    </row>
    <row r="9" spans="1:21" ht="24.95" customHeight="1">
      <c r="B9" s="811"/>
      <c r="C9" s="121">
        <v>6000</v>
      </c>
      <c r="D9" s="122"/>
      <c r="E9" s="123" t="str">
        <f>IF('実績報告書１ページ '!Q21="","（　終了時間　　 時　　 分）","（　終了時間   "&amp;'実績報告書１ページ '!AD12&amp;"　）")</f>
        <v>（　終了時間　　 時　　 分）</v>
      </c>
      <c r="F9" s="123"/>
      <c r="G9" s="123"/>
      <c r="H9" s="124"/>
      <c r="I9" s="71"/>
      <c r="J9" s="807"/>
      <c r="K9" s="792"/>
      <c r="L9" s="809"/>
    </row>
    <row r="10" spans="1:21" ht="24.95" customHeight="1">
      <c r="B10" s="387" t="s">
        <v>30</v>
      </c>
      <c r="C10" s="125">
        <v>10000</v>
      </c>
      <c r="D10" s="800" t="str">
        <f>"休業日補助対象日数(ウ) （　"&amp;'３ページ'!S13&amp;"　　日）"</f>
        <v>休業日補助対象日数(ウ) （　　　日）</v>
      </c>
      <c r="E10" s="801"/>
      <c r="F10" s="801"/>
      <c r="G10" s="801"/>
      <c r="H10" s="801"/>
      <c r="I10" s="802"/>
      <c r="J10" s="126" t="str">
        <f>IF('３ページ'!S11="","0",IF(AND('２ページ'!F25="☑",'２ページ'!F27&gt;0),0,IF('２ページ'!H25="☑",'３ページ'!S11*C10,IF(AND('２ページ'!F25="☐",'２ページ'!H25="☐"),'３ページ'!S11*C10,0))))</f>
        <v>0</v>
      </c>
      <c r="K10" s="127" t="s">
        <v>78</v>
      </c>
      <c r="L10" s="128"/>
    </row>
    <row r="11" spans="1:21" ht="24.95" customHeight="1" thickBot="1">
      <c r="B11" s="387" t="s">
        <v>31</v>
      </c>
      <c r="C11" s="125">
        <v>1500</v>
      </c>
      <c r="D11" s="801" t="str">
        <f>"早朝補助対象日数(エ)　 （　"&amp;'３ページ'!S8&amp;"　　日）"</f>
        <v>早朝補助対象日数(エ)　 （　　　日）</v>
      </c>
      <c r="E11" s="801"/>
      <c r="F11" s="801"/>
      <c r="G11" s="801"/>
      <c r="H11" s="801"/>
      <c r="I11" s="802"/>
      <c r="J11" s="126" t="str">
        <f>IF('３ページ'!S8="","0",C11*'３ページ'!S8)</f>
        <v>0</v>
      </c>
      <c r="K11" s="127" t="s">
        <v>78</v>
      </c>
      <c r="L11" s="132"/>
    </row>
    <row r="12" spans="1:21" ht="26.1" customHeight="1" thickTop="1">
      <c r="B12" s="819" t="s">
        <v>155</v>
      </c>
      <c r="C12" s="820"/>
      <c r="D12" s="820"/>
      <c r="E12" s="820"/>
      <c r="F12" s="820"/>
      <c r="G12" s="820"/>
      <c r="H12" s="820"/>
      <c r="I12" s="821"/>
      <c r="J12" s="129">
        <f>IF(J6="","0",SUM(J5:J11))</f>
        <v>0</v>
      </c>
      <c r="K12" s="130" t="s">
        <v>78</v>
      </c>
      <c r="L12" s="131"/>
    </row>
    <row r="13" spans="1:21" ht="20.25" customHeight="1">
      <c r="B13" s="789" t="s">
        <v>765</v>
      </c>
      <c r="C13" s="789"/>
      <c r="D13" s="789"/>
      <c r="E13" s="789"/>
      <c r="F13" s="789"/>
      <c r="G13" s="789"/>
      <c r="H13" s="789"/>
      <c r="I13" s="789"/>
      <c r="J13" s="789"/>
      <c r="K13" s="789"/>
      <c r="L13" s="789"/>
    </row>
    <row r="14" spans="1:21" ht="20.25" customHeight="1">
      <c r="B14" s="790"/>
      <c r="C14" s="790"/>
      <c r="D14" s="790"/>
      <c r="E14" s="790"/>
      <c r="F14" s="790"/>
      <c r="G14" s="790"/>
      <c r="H14" s="790"/>
      <c r="I14" s="790"/>
      <c r="J14" s="790"/>
      <c r="K14" s="790"/>
      <c r="L14" s="790"/>
    </row>
    <row r="15" spans="1:21" ht="20.25" customHeight="1">
      <c r="B15" s="788" t="s">
        <v>219</v>
      </c>
      <c r="C15" s="788"/>
      <c r="D15" s="788"/>
      <c r="E15" s="788"/>
      <c r="F15" s="788"/>
      <c r="G15" s="788"/>
      <c r="H15" s="788"/>
      <c r="I15" s="788"/>
      <c r="J15" s="788"/>
      <c r="K15" s="788"/>
      <c r="L15" s="788"/>
    </row>
    <row r="16" spans="1:21" ht="20.25" customHeight="1">
      <c r="B16" s="788"/>
      <c r="C16" s="788"/>
      <c r="D16" s="788"/>
      <c r="E16" s="788"/>
      <c r="F16" s="788"/>
      <c r="G16" s="788"/>
      <c r="H16" s="788"/>
      <c r="I16" s="788"/>
      <c r="J16" s="788"/>
      <c r="K16" s="788"/>
      <c r="L16" s="788"/>
    </row>
    <row r="17" spans="1:13" ht="20.25" customHeight="1">
      <c r="B17" s="788"/>
      <c r="C17" s="788"/>
      <c r="D17" s="788"/>
      <c r="E17" s="788"/>
      <c r="F17" s="788"/>
      <c r="G17" s="788"/>
      <c r="H17" s="788"/>
      <c r="I17" s="788"/>
      <c r="J17" s="788"/>
      <c r="K17" s="788"/>
      <c r="L17" s="788"/>
    </row>
    <row r="18" spans="1:13" ht="20.25" customHeight="1">
      <c r="B18" s="788"/>
      <c r="C18" s="788"/>
      <c r="D18" s="788"/>
      <c r="E18" s="788"/>
      <c r="F18" s="788"/>
      <c r="G18" s="788"/>
      <c r="H18" s="788"/>
      <c r="I18" s="788"/>
      <c r="J18" s="788"/>
      <c r="K18" s="788"/>
      <c r="L18" s="788"/>
    </row>
    <row r="19" spans="1:13" ht="20.25" customHeight="1">
      <c r="B19" s="788"/>
      <c r="C19" s="788"/>
      <c r="D19" s="788"/>
      <c r="E19" s="788"/>
      <c r="F19" s="788"/>
      <c r="G19" s="788"/>
      <c r="H19" s="788"/>
      <c r="I19" s="788"/>
      <c r="J19" s="788"/>
      <c r="K19" s="788"/>
      <c r="L19" s="788"/>
    </row>
    <row r="21" spans="1:13" ht="26.25" customHeight="1">
      <c r="A21" s="153" t="s">
        <v>346</v>
      </c>
      <c r="B21" s="157"/>
      <c r="C21" s="157"/>
      <c r="D21" s="157"/>
      <c r="E21" s="157"/>
      <c r="F21" s="157"/>
      <c r="G21" s="157"/>
      <c r="H21" s="157"/>
      <c r="I21" s="157"/>
      <c r="J21" s="157"/>
      <c r="K21" s="157"/>
      <c r="L21" s="157"/>
    </row>
    <row r="22" spans="1:13" ht="20.25" customHeight="1">
      <c r="A22" s="157"/>
      <c r="B22" s="152" t="s">
        <v>156</v>
      </c>
      <c r="C22" s="152"/>
      <c r="D22" s="152"/>
      <c r="E22" s="152"/>
      <c r="F22" s="152"/>
      <c r="G22" s="152"/>
      <c r="H22" s="152"/>
      <c r="I22" s="152"/>
      <c r="J22" s="152"/>
      <c r="K22" s="157"/>
      <c r="L22" s="157"/>
    </row>
    <row r="23" spans="1:13" ht="26.25" customHeight="1">
      <c r="A23" s="157"/>
      <c r="B23" s="777" t="s">
        <v>32</v>
      </c>
      <c r="C23" s="158" t="s">
        <v>33</v>
      </c>
      <c r="D23" s="777" t="s">
        <v>34</v>
      </c>
      <c r="E23" s="794"/>
      <c r="F23" s="794"/>
      <c r="G23" s="794"/>
      <c r="H23" s="794"/>
      <c r="I23" s="777" t="s">
        <v>35</v>
      </c>
      <c r="J23" s="777"/>
      <c r="K23" s="777"/>
      <c r="L23" s="157"/>
    </row>
    <row r="24" spans="1:13" ht="26.25" customHeight="1">
      <c r="A24" s="157"/>
      <c r="B24" s="794"/>
      <c r="C24" s="165" t="s">
        <v>157</v>
      </c>
      <c r="D24" s="158" t="s">
        <v>37</v>
      </c>
      <c r="E24" s="777" t="s">
        <v>38</v>
      </c>
      <c r="F24" s="794"/>
      <c r="G24" s="777" t="s">
        <v>79</v>
      </c>
      <c r="H24" s="794"/>
      <c r="I24" s="777" t="s">
        <v>36</v>
      </c>
      <c r="J24" s="777"/>
      <c r="K24" s="777"/>
      <c r="L24" s="157"/>
    </row>
    <row r="25" spans="1:13" ht="35.25" customHeight="1">
      <c r="A25" s="157"/>
      <c r="B25" s="160" t="s">
        <v>39</v>
      </c>
      <c r="C25" s="166"/>
      <c r="D25" s="836"/>
      <c r="E25" s="830" t="str">
        <f>IF('２ページ'!F20="☑",SUM('６ページ'!G8:G30),"　　　　　円")</f>
        <v>　　　　　円</v>
      </c>
      <c r="F25" s="830"/>
      <c r="G25" s="830" t="str">
        <f>IF('２ページ'!F20="☑",D27+E25,"　　　　　円")</f>
        <v>　　　　　円</v>
      </c>
      <c r="H25" s="830"/>
      <c r="I25" s="835" t="str">
        <f>IF('２ページ'!F20="☑",IF(C27&gt;D27,D27,C27),"　　　　　　　　円")</f>
        <v>　　　　　　　　円</v>
      </c>
      <c r="J25" s="835"/>
      <c r="K25" s="835"/>
      <c r="L25" s="157"/>
    </row>
    <row r="26" spans="1:13" ht="35.25" customHeight="1">
      <c r="A26" s="157"/>
      <c r="B26" s="167" t="s">
        <v>214</v>
      </c>
      <c r="C26" s="168" t="str">
        <f>IF('２ページ'!F20="☑",J6+J8,"　　　　　円")</f>
        <v>　　　　　円</v>
      </c>
      <c r="D26" s="836"/>
      <c r="E26" s="830"/>
      <c r="F26" s="830"/>
      <c r="G26" s="830"/>
      <c r="H26" s="830"/>
      <c r="I26" s="834" t="s">
        <v>223</v>
      </c>
      <c r="J26" s="834"/>
      <c r="K26" s="834"/>
      <c r="L26" s="157"/>
    </row>
    <row r="27" spans="1:13" ht="35.25" customHeight="1">
      <c r="A27" s="157"/>
      <c r="B27" s="169" t="s">
        <v>215</v>
      </c>
      <c r="C27" s="168" t="str">
        <f>IF('２ページ'!F20="☑",J10+J11,"　　　　　円")</f>
        <v>　　　　　円</v>
      </c>
      <c r="D27" s="170" t="str">
        <f>IF('２ページ'!F20="☑",'６ページ'!G5,"　　　　　円")</f>
        <v>　　　　　円</v>
      </c>
      <c r="E27" s="830"/>
      <c r="F27" s="830"/>
      <c r="G27" s="830"/>
      <c r="H27" s="830"/>
      <c r="I27" s="829" t="str">
        <f>IF('２ページ'!F20="☑",IF(C27&lt;=D27,IF(C26&lt;E25,C26,E25),IF((C27-D27+C26)&lt;E25,(C27-D27+C26),E25)),"　　　　　　　　円")</f>
        <v>　　　　　　　　円</v>
      </c>
      <c r="J27" s="829"/>
      <c r="K27" s="829"/>
      <c r="L27" s="157"/>
    </row>
    <row r="28" spans="1:13" ht="35.25" customHeight="1">
      <c r="A28" s="157"/>
      <c r="B28" s="158" t="s">
        <v>40</v>
      </c>
      <c r="C28" s="168" t="str">
        <f>IF('２ページ'!F20="☑",SUM(C26:C27),"　　　　　円")</f>
        <v>　　　　　円</v>
      </c>
      <c r="D28" s="170" t="str">
        <f>IF('２ページ'!F20="☑",D27,"　　　　　円")</f>
        <v>　　　　　円</v>
      </c>
      <c r="E28" s="793" t="str">
        <f>IF('２ページ'!F20="☑",E25,"　　　　　円")</f>
        <v>　　　　　円</v>
      </c>
      <c r="F28" s="793"/>
      <c r="G28" s="793" t="str">
        <f>IF('２ページ'!F20="☑",D28+E28,"　　　　　円")</f>
        <v>　　　　　円</v>
      </c>
      <c r="H28" s="793"/>
      <c r="I28" s="795" t="str">
        <f>IF('２ページ'!F20="☑",I25+I27,"　　　　　　円")</f>
        <v>　　　　　　円</v>
      </c>
      <c r="J28" s="795"/>
      <c r="K28" s="795"/>
      <c r="L28" s="157"/>
      <c r="M28" s="157"/>
    </row>
    <row r="29" spans="1:13" ht="20.25" customHeight="1">
      <c r="A29" s="157"/>
      <c r="B29" s="796" t="s">
        <v>218</v>
      </c>
      <c r="C29" s="796"/>
      <c r="D29" s="796"/>
      <c r="E29" s="796"/>
      <c r="F29" s="796"/>
      <c r="G29" s="796"/>
      <c r="H29" s="796"/>
      <c r="I29" s="796"/>
      <c r="J29" s="796"/>
      <c r="K29" s="796"/>
      <c r="L29" s="796"/>
      <c r="M29" s="72"/>
    </row>
    <row r="30" spans="1:13" ht="20.25" customHeight="1">
      <c r="A30" s="157"/>
      <c r="B30" s="796"/>
      <c r="C30" s="796"/>
      <c r="D30" s="796"/>
      <c r="E30" s="796"/>
      <c r="F30" s="796"/>
      <c r="G30" s="796"/>
      <c r="H30" s="796"/>
      <c r="I30" s="796"/>
      <c r="J30" s="796"/>
      <c r="K30" s="796"/>
      <c r="L30" s="796"/>
      <c r="M30" s="72"/>
    </row>
    <row r="31" spans="1:13" ht="20.25" customHeight="1">
      <c r="A31" s="157"/>
      <c r="B31" s="796" t="s">
        <v>217</v>
      </c>
      <c r="C31" s="796"/>
      <c r="D31" s="796"/>
      <c r="E31" s="796"/>
      <c r="F31" s="796"/>
      <c r="G31" s="796"/>
      <c r="H31" s="796"/>
      <c r="I31" s="796"/>
      <c r="J31" s="796"/>
      <c r="K31" s="796"/>
      <c r="L31" s="796"/>
      <c r="M31" s="73"/>
    </row>
    <row r="32" spans="1:13" ht="20.25" customHeight="1">
      <c r="A32" s="157"/>
      <c r="B32" s="796"/>
      <c r="C32" s="796"/>
      <c r="D32" s="796"/>
      <c r="E32" s="796"/>
      <c r="F32" s="796"/>
      <c r="G32" s="796"/>
      <c r="H32" s="796"/>
      <c r="I32" s="796"/>
      <c r="J32" s="796"/>
      <c r="K32" s="796"/>
      <c r="L32" s="796"/>
      <c r="M32" s="73"/>
    </row>
    <row r="33" spans="1:12">
      <c r="A33" s="157"/>
      <c r="B33" s="157"/>
      <c r="C33" s="157"/>
      <c r="D33" s="157"/>
      <c r="E33" s="157"/>
      <c r="F33" s="157"/>
      <c r="G33" s="157"/>
      <c r="H33" s="157"/>
      <c r="I33" s="157"/>
      <c r="J33" s="157"/>
      <c r="K33" s="157"/>
      <c r="L33" s="157"/>
    </row>
    <row r="34" spans="1:12" ht="20.25" customHeight="1">
      <c r="A34" s="157"/>
      <c r="B34" s="152" t="s">
        <v>158</v>
      </c>
      <c r="C34" s="152"/>
      <c r="D34" s="152"/>
      <c r="E34" s="152"/>
      <c r="F34" s="152"/>
      <c r="G34" s="152"/>
      <c r="H34" s="152"/>
      <c r="I34" s="152"/>
      <c r="J34" s="152"/>
      <c r="K34" s="157"/>
      <c r="L34" s="157"/>
    </row>
    <row r="35" spans="1:12" ht="26.25" customHeight="1">
      <c r="A35" s="157"/>
      <c r="B35" s="777" t="s">
        <v>32</v>
      </c>
      <c r="C35" s="158" t="s">
        <v>33</v>
      </c>
      <c r="D35" s="777" t="s">
        <v>34</v>
      </c>
      <c r="E35" s="794"/>
      <c r="F35" s="794"/>
      <c r="G35" s="794"/>
      <c r="H35" s="794"/>
      <c r="I35" s="777" t="s">
        <v>41</v>
      </c>
      <c r="J35" s="777"/>
      <c r="K35" s="777"/>
      <c r="L35" s="157"/>
    </row>
    <row r="36" spans="1:12" ht="26.25" customHeight="1">
      <c r="A36" s="157"/>
      <c r="B36" s="794"/>
      <c r="C36" s="165" t="s">
        <v>157</v>
      </c>
      <c r="D36" s="158" t="s">
        <v>99</v>
      </c>
      <c r="E36" s="777" t="s">
        <v>80</v>
      </c>
      <c r="F36" s="794"/>
      <c r="G36" s="777" t="s">
        <v>98</v>
      </c>
      <c r="H36" s="794"/>
      <c r="I36" s="777"/>
      <c r="J36" s="777"/>
      <c r="K36" s="777"/>
      <c r="L36" s="157"/>
    </row>
    <row r="37" spans="1:12" ht="51.75" customHeight="1">
      <c r="A37" s="157"/>
      <c r="B37" s="169" t="s">
        <v>216</v>
      </c>
      <c r="C37" s="168" t="str">
        <f>IF('２ページ'!H20="☑",J12,"　　　　　円")</f>
        <v>　　　　　円</v>
      </c>
      <c r="D37" s="170" t="str">
        <f>IF('２ページ'!H20="☑",'６ページ'!G5,"　　　　　円")</f>
        <v>　　　　　円</v>
      </c>
      <c r="E37" s="793" t="str">
        <f>IF('２ページ'!H20="☑",SUM('６ページ'!G8:G30),"　　　　　円")</f>
        <v>　　　　　円</v>
      </c>
      <c r="F37" s="793"/>
      <c r="G37" s="793" t="str">
        <f>IF('２ページ'!H20="☑",D37+E37,"　　　　　円")</f>
        <v>　　　　　円</v>
      </c>
      <c r="H37" s="793"/>
      <c r="I37" s="795" t="str">
        <f>IF('２ページ'!H20="☑",IF(C37&lt;G37,C37,G37),"　　　　　　円")</f>
        <v>　　　　　　円</v>
      </c>
      <c r="J37" s="795"/>
      <c r="K37" s="795"/>
      <c r="L37" s="157"/>
    </row>
    <row r="38" spans="1:12" ht="20.25" customHeight="1">
      <c r="A38" s="157"/>
      <c r="B38" s="154" t="s">
        <v>222</v>
      </c>
      <c r="C38" s="152"/>
      <c r="D38" s="152"/>
      <c r="E38" s="152"/>
      <c r="F38" s="152"/>
      <c r="G38" s="152"/>
      <c r="H38" s="152"/>
      <c r="I38" s="157"/>
      <c r="J38" s="157"/>
      <c r="K38" s="157"/>
      <c r="L38" s="157"/>
    </row>
  </sheetData>
  <sheetProtection algorithmName="SHA-512" hashValue="JZk5UEY7IXVDK02rmSYjaNE0D/J5h2dVAVIIj8Cnw4BH0hhni3JkMOTKtc+5bTVFpEvXsdBrjK/U8Vixy9JpHg==" saltValue="npPM0oZDHv6ic4/WfRfTjQ==" spinCount="100000" sheet="1" selectLockedCells="1"/>
  <mergeCells count="47">
    <mergeCell ref="B12:I12"/>
    <mergeCell ref="D3:I4"/>
    <mergeCell ref="D5:I5"/>
    <mergeCell ref="I27:K27"/>
    <mergeCell ref="E25:F27"/>
    <mergeCell ref="D23:H23"/>
    <mergeCell ref="D7:I7"/>
    <mergeCell ref="G24:H24"/>
    <mergeCell ref="G25:H27"/>
    <mergeCell ref="I23:K23"/>
    <mergeCell ref="I24:K24"/>
    <mergeCell ref="I26:K26"/>
    <mergeCell ref="I25:K25"/>
    <mergeCell ref="B23:B24"/>
    <mergeCell ref="D25:D26"/>
    <mergeCell ref="E24:F24"/>
    <mergeCell ref="L3:L4"/>
    <mergeCell ref="B6:B7"/>
    <mergeCell ref="C6:C7"/>
    <mergeCell ref="D10:I10"/>
    <mergeCell ref="D11:I11"/>
    <mergeCell ref="J6:J7"/>
    <mergeCell ref="L6:L7"/>
    <mergeCell ref="J8:J9"/>
    <mergeCell ref="L8:L9"/>
    <mergeCell ref="B8:B9"/>
    <mergeCell ref="B3:B4"/>
    <mergeCell ref="J3:K3"/>
    <mergeCell ref="J4:K4"/>
    <mergeCell ref="K6:K7"/>
    <mergeCell ref="D6:I6"/>
    <mergeCell ref="B15:L19"/>
    <mergeCell ref="B13:L14"/>
    <mergeCell ref="K8:K9"/>
    <mergeCell ref="E37:F37"/>
    <mergeCell ref="G37:H37"/>
    <mergeCell ref="D35:H35"/>
    <mergeCell ref="I35:K36"/>
    <mergeCell ref="I37:K37"/>
    <mergeCell ref="E36:F36"/>
    <mergeCell ref="G36:H36"/>
    <mergeCell ref="B35:B36"/>
    <mergeCell ref="B29:L30"/>
    <mergeCell ref="B31:L32"/>
    <mergeCell ref="G28:H28"/>
    <mergeCell ref="I28:K28"/>
    <mergeCell ref="E28:F28"/>
  </mergeCells>
  <phoneticPr fontId="4"/>
  <conditionalFormatting sqref="F8">
    <cfRule type="expression" dxfId="56" priority="1" stopIfTrue="1">
      <formula>AND(OR(F8&gt;12,(F8+H8)&gt;12),F8&lt;&gt;"")</formula>
    </cfRule>
  </conditionalFormatting>
  <conditionalFormatting sqref="H8">
    <cfRule type="expression" dxfId="55" priority="3" stopIfTrue="1">
      <formula>OR(H8&gt;12,(F8+H8)&gt;12,)</formula>
    </cfRule>
  </conditionalFormatting>
  <dataValidations count="1">
    <dataValidation type="whole" imeMode="disabled" allowBlank="1" showInputMessage="1" showErrorMessage="1" sqref="H8 F8">
      <formula1>0</formula1>
      <formula2>12</formula2>
    </dataValidation>
  </dataValidations>
  <pageMargins left="0.59055118110236227" right="0.51181102362204722" top="0.59055118110236227" bottom="0.51181102362204722" header="0.43307086614173229" footer="0.31496062992125984"/>
  <pageSetup paperSize="9" scale="68" orientation="portrait" r:id="rId1"/>
  <headerFooter alignWithMargins="0">
    <oddFooter>&amp;C&amp;14 4</oddFooter>
  </headerFooter>
  <colBreaks count="1" manualBreakCount="1">
    <brk id="13" max="1048575" man="1"/>
  </colBreaks>
  <legacyDrawing r:id="rId2"/>
  <extLst>
    <ext xmlns:x14="http://schemas.microsoft.com/office/spreadsheetml/2009/9/main" uri="{78C0D931-6437-407d-A8EE-F0AAD7539E65}">
      <x14:conditionalFormattings>
        <x14:conditionalFormatting xmlns:xm="http://schemas.microsoft.com/office/excel/2006/main">
          <x14:cfRule type="expression" priority="2" stopIfTrue="1" id="{6B346502-74C0-4B02-88A6-021B2124C972}">
            <xm:f>AND('２ページ'!H22="☑",OR(AND(F8&gt;0,O6&lt;1051),AND(F8="",O6&gt;1050)))</xm:f>
            <x14:dxf>
              <fill>
                <patternFill>
                  <bgColor indexed="10"/>
                </patternFill>
              </fill>
            </x14:dxf>
          </x14:cfRule>
          <xm:sqref>F8</xm:sqref>
        </x14:conditionalFormatting>
        <x14:conditionalFormatting xmlns:xm="http://schemas.microsoft.com/office/excel/2006/main">
          <x14:cfRule type="expression" priority="4" stopIfTrue="1" id="{D8C6FDFE-9D7A-4619-81FF-BF25E1A48B85}">
            <xm:f>AND('２ページ'!H22="☑",OR(AND(H8&gt;0,O6&lt;1111),AND(H8="",O6&gt;1110)))</xm:f>
            <x14:dxf>
              <fill>
                <patternFill>
                  <bgColor indexed="10"/>
                </patternFill>
              </fill>
            </x14:dxf>
          </x14:cfRule>
          <xm:sqref>H8</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32"/>
  <sheetViews>
    <sheetView showGridLines="0" view="pageBreakPreview" zoomScale="75" zoomScaleNormal="70" zoomScaleSheetLayoutView="75" workbookViewId="0">
      <selection activeCell="G4" sqref="G4"/>
    </sheetView>
  </sheetViews>
  <sheetFormatPr defaultRowHeight="14.25"/>
  <cols>
    <col min="1" max="1" width="1.875" style="1" customWidth="1"/>
    <col min="2" max="5" width="6.625" style="1" customWidth="1"/>
    <col min="6" max="6" width="27.25" style="1" bestFit="1" customWidth="1"/>
    <col min="7" max="18" width="4.625" style="1" customWidth="1"/>
    <col min="19" max="19" width="5.375" style="1" customWidth="1"/>
    <col min="20" max="20" width="12.625" style="1" customWidth="1"/>
    <col min="21" max="21" width="5.375" style="1" customWidth="1"/>
    <col min="22" max="22" width="6.75" style="1" customWidth="1"/>
    <col min="23" max="23" width="15.5" style="1" customWidth="1"/>
    <col min="24" max="24" width="4.375" style="1" customWidth="1"/>
    <col min="25" max="25" width="6.75" style="1" bestFit="1" customWidth="1"/>
    <col min="26" max="26" width="7.625" style="1" customWidth="1"/>
    <col min="27" max="29" width="9" style="1" customWidth="1"/>
    <col min="30" max="31" width="9" style="1" hidden="1" customWidth="1"/>
    <col min="32" max="32" width="3.875" style="1" customWidth="1"/>
    <col min="33" max="33" width="9" style="1" customWidth="1"/>
    <col min="34" max="16384" width="9" style="1"/>
  </cols>
  <sheetData>
    <row r="1" spans="1:31" ht="24.95" customHeight="1">
      <c r="B1" s="239"/>
      <c r="C1" s="239"/>
      <c r="D1" s="239"/>
      <c r="E1" s="239"/>
      <c r="F1" s="239"/>
      <c r="G1" s="239"/>
      <c r="H1" s="239"/>
      <c r="I1" s="239"/>
      <c r="J1" s="239"/>
      <c r="K1" s="239"/>
      <c r="L1" s="239"/>
      <c r="Y1" s="368" t="str">
        <f>IF('実績報告書１ページ '!V2="","",'実績報告書１ページ '!V2&amp;"_"&amp;'実績報告書１ページ '!O2)</f>
        <v/>
      </c>
    </row>
    <row r="2" spans="1:31" s="18" customFormat="1" ht="25.5" customHeight="1">
      <c r="A2" s="200" t="s">
        <v>347</v>
      </c>
      <c r="Y2" s="25"/>
    </row>
    <row r="3" spans="1:31" s="18" customFormat="1" ht="40.5" customHeight="1">
      <c r="A3" s="57"/>
      <c r="B3" s="796" t="s">
        <v>277</v>
      </c>
      <c r="C3" s="796"/>
      <c r="D3" s="796"/>
      <c r="E3" s="796"/>
      <c r="F3" s="796"/>
      <c r="G3" s="796"/>
      <c r="H3" s="796"/>
      <c r="I3" s="796"/>
      <c r="J3" s="796"/>
      <c r="K3" s="796"/>
      <c r="L3" s="796"/>
      <c r="M3" s="796"/>
      <c r="N3" s="796"/>
      <c r="O3" s="796"/>
      <c r="P3" s="796"/>
      <c r="Q3" s="796"/>
      <c r="R3" s="796"/>
      <c r="S3" s="796"/>
      <c r="T3" s="796"/>
      <c r="U3" s="796"/>
      <c r="V3" s="796"/>
      <c r="W3" s="796"/>
      <c r="X3" s="796"/>
      <c r="Y3" s="796"/>
    </row>
    <row r="4" spans="1:31" s="18" customFormat="1" ht="20.25" customHeight="1">
      <c r="A4" s="57"/>
      <c r="B4" s="910" t="s">
        <v>253</v>
      </c>
      <c r="C4" s="910"/>
      <c r="D4" s="910"/>
      <c r="E4" s="910"/>
      <c r="F4" s="910"/>
      <c r="G4" s="220"/>
      <c r="H4" s="234" t="s">
        <v>254</v>
      </c>
      <c r="I4" s="234"/>
      <c r="J4" s="154" t="s">
        <v>255</v>
      </c>
      <c r="K4" s="234"/>
      <c r="L4" s="234"/>
      <c r="M4" s="234"/>
      <c r="N4" s="234"/>
      <c r="O4" s="233">
        <f>IF(G4&lt;2,0,IF(G4&lt;4,0.5,IF(G4&lt;7,0.75,1)))</f>
        <v>0</v>
      </c>
      <c r="P4" s="234"/>
      <c r="Q4" s="201"/>
      <c r="R4" s="234"/>
      <c r="S4" s="234"/>
      <c r="T4" s="234"/>
      <c r="U4" s="234"/>
      <c r="V4" s="234"/>
      <c r="W4" s="234"/>
      <c r="X4" s="234"/>
      <c r="Y4" s="234"/>
    </row>
    <row r="5" spans="1:31" s="18" customFormat="1" ht="20.25" customHeight="1">
      <c r="A5" s="57"/>
      <c r="B5" s="234"/>
      <c r="C5" s="234"/>
      <c r="D5" s="234"/>
      <c r="E5" s="234"/>
      <c r="F5" s="234"/>
      <c r="G5" s="202"/>
      <c r="H5" s="234"/>
      <c r="I5" s="234"/>
      <c r="J5" s="234"/>
      <c r="K5" s="234"/>
      <c r="L5" s="234"/>
      <c r="M5" s="234"/>
      <c r="N5" s="234"/>
      <c r="O5" s="234"/>
      <c r="P5" s="234"/>
      <c r="Q5" s="234"/>
      <c r="R5" s="234"/>
      <c r="S5" s="234"/>
      <c r="T5" s="234"/>
      <c r="U5" s="234"/>
      <c r="V5" s="234"/>
      <c r="W5" s="234"/>
      <c r="X5" s="234"/>
      <c r="Y5" s="234"/>
    </row>
    <row r="6" spans="1:31" s="18" customFormat="1" ht="24.95" customHeight="1">
      <c r="B6" s="911" t="s">
        <v>278</v>
      </c>
      <c r="C6" s="911"/>
      <c r="D6" s="911"/>
      <c r="E6" s="911"/>
      <c r="F6" s="911"/>
      <c r="G6" s="911"/>
      <c r="H6" s="911"/>
      <c r="I6" s="911"/>
      <c r="J6" s="911"/>
      <c r="K6" s="203" t="s">
        <v>227</v>
      </c>
      <c r="L6" s="221" t="s">
        <v>256</v>
      </c>
      <c r="M6" s="203"/>
      <c r="N6" s="203" t="s">
        <v>257</v>
      </c>
      <c r="O6" s="221" t="s">
        <v>256</v>
      </c>
      <c r="P6" s="204"/>
      <c r="Q6" s="902" t="s">
        <v>258</v>
      </c>
      <c r="R6" s="902"/>
      <c r="S6" s="902"/>
      <c r="T6" s="902"/>
      <c r="U6" s="902"/>
      <c r="V6" s="902"/>
      <c r="W6" s="902"/>
      <c r="X6" s="902"/>
      <c r="Y6" s="902"/>
    </row>
    <row r="7" spans="1:31" s="18" customFormat="1" ht="69.95" customHeight="1">
      <c r="B7" s="903" t="s">
        <v>764</v>
      </c>
      <c r="C7" s="904"/>
      <c r="D7" s="904"/>
      <c r="E7" s="905"/>
      <c r="F7" s="240" t="s">
        <v>279</v>
      </c>
      <c r="G7" s="906" t="s">
        <v>255</v>
      </c>
      <c r="H7" s="907"/>
      <c r="I7" s="907"/>
      <c r="J7" s="907"/>
      <c r="K7" s="908"/>
      <c r="L7" s="906" t="s">
        <v>259</v>
      </c>
      <c r="M7" s="907"/>
      <c r="N7" s="907"/>
      <c r="O7" s="907"/>
      <c r="P7" s="907"/>
      <c r="Q7" s="909" t="s">
        <v>280</v>
      </c>
      <c r="R7" s="909"/>
      <c r="S7" s="909"/>
      <c r="T7" s="237" t="s">
        <v>281</v>
      </c>
      <c r="U7" s="909" t="s">
        <v>282</v>
      </c>
      <c r="V7" s="909"/>
      <c r="AE7" s="48" t="s">
        <v>260</v>
      </c>
    </row>
    <row r="8" spans="1:31" s="18" customFormat="1" ht="24.95" customHeight="1">
      <c r="B8" s="222"/>
      <c r="C8" s="205" t="s">
        <v>252</v>
      </c>
      <c r="D8" s="223"/>
      <c r="E8" s="206" t="s">
        <v>64</v>
      </c>
      <c r="F8" s="224"/>
      <c r="G8" s="885">
        <f>IF(F8&lt;2,0,IF(F8&lt;4,0.5,IF(F8&lt;7,0.75,1)))</f>
        <v>0</v>
      </c>
      <c r="H8" s="886"/>
      <c r="I8" s="886"/>
      <c r="J8" s="886"/>
      <c r="K8" s="887"/>
      <c r="L8" s="885" t="str">
        <f>IF(B8="","",IF(D8=1,B8,IF(B8+1=13,1,IF(B8+1=14,2,IF(B8+1=15,3,B8+1)))))</f>
        <v/>
      </c>
      <c r="M8" s="886"/>
      <c r="N8" s="886"/>
      <c r="O8" s="886"/>
      <c r="P8" s="886"/>
      <c r="Q8" s="888">
        <f ca="1">IF(AE8=0,0,SUM(OFFSET(R17,0,0,1,-AE8))-Q9-Q10-Q11-Q12)</f>
        <v>0</v>
      </c>
      <c r="R8" s="888"/>
      <c r="S8" s="888"/>
      <c r="T8" s="207">
        <f ca="1">IF(AE8=0,0,SUM(OFFSET(R19,0,0,1,-AE8))-T9-T10-T11-T12)</f>
        <v>0</v>
      </c>
      <c r="U8" s="889">
        <f ca="1">IF(AE8=0,0,SUM(OFFSET(R21,0,0,1,-AE8))-U9-U10-U11-U12)</f>
        <v>0</v>
      </c>
      <c r="V8" s="890"/>
      <c r="AE8" s="18">
        <f>IF(L8=5,11,IF(L8=6,10,IF(L8=7,9,IF(L8=8,8,IF(L8=9,7,IF(L8=10,6,IF(L8=11,5,IF(L8=12,4,IF(L8=1,3,IF(L8=2,2,IF(L8=3,1,0)))))))))))</f>
        <v>0</v>
      </c>
    </row>
    <row r="9" spans="1:31" s="18" customFormat="1" ht="24.95" customHeight="1">
      <c r="B9" s="222"/>
      <c r="C9" s="205" t="s">
        <v>252</v>
      </c>
      <c r="D9" s="223"/>
      <c r="E9" s="206" t="s">
        <v>64</v>
      </c>
      <c r="F9" s="224"/>
      <c r="G9" s="885">
        <f t="shared" ref="G9:G12" si="0">IF(F9&lt;2,0,IF(F9&lt;4,0.5,IF(F9&lt;7,0.75,1)))</f>
        <v>0</v>
      </c>
      <c r="H9" s="886"/>
      <c r="I9" s="886"/>
      <c r="J9" s="886"/>
      <c r="K9" s="887"/>
      <c r="L9" s="885" t="str">
        <f t="shared" ref="L9:L10" si="1">IF(B9="","",IF(D9=1,B9,IF(B9+1=13,1,IF(B9+1=14,2,IF(B9+1=15,3,B9+1)))))</f>
        <v/>
      </c>
      <c r="M9" s="886"/>
      <c r="N9" s="886"/>
      <c r="O9" s="886"/>
      <c r="P9" s="886"/>
      <c r="Q9" s="888">
        <f ca="1">IF(AE9=0,0,SUM(OFFSET(R17,0,0,1,-AE9))-Q10-Q11-Q12)</f>
        <v>0</v>
      </c>
      <c r="R9" s="888"/>
      <c r="S9" s="888"/>
      <c r="T9" s="207">
        <f ca="1">IF(AE9=0,0,SUM(OFFSET(R19,0,0,1,-AE9))-T10-T11-T12)</f>
        <v>0</v>
      </c>
      <c r="U9" s="889">
        <f ca="1">IF(AE9=0,0,SUM(OFFSET(R21,0,0,1,-AE9))-U10-U11-U12)</f>
        <v>0</v>
      </c>
      <c r="V9" s="890"/>
      <c r="AE9" s="18">
        <f t="shared" ref="AE9:AE10" si="2">IF(L9=5,11,IF(L9=6,10,IF(L9=7,9,IF(L9=8,8,IF(L9=9,7,IF(L9=10,6,IF(L9=11,5,IF(L9=12,4,IF(L9=1,3,IF(L9=2,2,IF(L9=3,1,0)))))))))))</f>
        <v>0</v>
      </c>
    </row>
    <row r="10" spans="1:31" s="18" customFormat="1" ht="24.95" customHeight="1">
      <c r="B10" s="222"/>
      <c r="C10" s="205" t="s">
        <v>252</v>
      </c>
      <c r="D10" s="223"/>
      <c r="E10" s="206" t="s">
        <v>64</v>
      </c>
      <c r="F10" s="224"/>
      <c r="G10" s="885">
        <f t="shared" si="0"/>
        <v>0</v>
      </c>
      <c r="H10" s="886"/>
      <c r="I10" s="886"/>
      <c r="J10" s="886"/>
      <c r="K10" s="887"/>
      <c r="L10" s="885" t="str">
        <f t="shared" si="1"/>
        <v/>
      </c>
      <c r="M10" s="886"/>
      <c r="N10" s="886"/>
      <c r="O10" s="886"/>
      <c r="P10" s="886"/>
      <c r="Q10" s="888">
        <f ca="1">IF(AE10=0,0,SUM(OFFSET(R17,0,0,1,-AE10))-Q11-Q12)</f>
        <v>0</v>
      </c>
      <c r="R10" s="888"/>
      <c r="S10" s="888"/>
      <c r="T10" s="207">
        <f ca="1">IF(AE10=0,0,SUM(OFFSET(R19,0,0,1,-AE10))-T11-T12)</f>
        <v>0</v>
      </c>
      <c r="U10" s="889">
        <f ca="1">IF(AE10=0,0,SUM(OFFSET(R21,0,0,1,-AE10))-U11-U12)</f>
        <v>0</v>
      </c>
      <c r="V10" s="890"/>
      <c r="AE10" s="18">
        <f t="shared" si="2"/>
        <v>0</v>
      </c>
    </row>
    <row r="11" spans="1:31" s="18" customFormat="1" ht="24.95" customHeight="1">
      <c r="B11" s="222"/>
      <c r="C11" s="205" t="s">
        <v>252</v>
      </c>
      <c r="D11" s="223"/>
      <c r="E11" s="206" t="s">
        <v>64</v>
      </c>
      <c r="F11" s="224"/>
      <c r="G11" s="885">
        <f t="shared" si="0"/>
        <v>0</v>
      </c>
      <c r="H11" s="886"/>
      <c r="I11" s="886"/>
      <c r="J11" s="886"/>
      <c r="K11" s="887"/>
      <c r="L11" s="885" t="str">
        <f>IF(B11="","",IF(D11=1,B11,IF(B11+1=13,1,IF(B11+1=14,2,IF(B11+1=15,3,B11+1)))))</f>
        <v/>
      </c>
      <c r="M11" s="886"/>
      <c r="N11" s="886"/>
      <c r="O11" s="886"/>
      <c r="P11" s="886"/>
      <c r="Q11" s="901">
        <f ca="1">IF(AE11=0,0,SUM(OFFSET(R17,0,0,1,-AE11))-Q12)</f>
        <v>0</v>
      </c>
      <c r="R11" s="901"/>
      <c r="S11" s="901"/>
      <c r="T11" s="207">
        <f ca="1">IF(AE11=0,0,SUM(OFFSET(R19,0,0,1,-AE11))-T12)</f>
        <v>0</v>
      </c>
      <c r="U11" s="889">
        <f ca="1">IF(AE11=0,0,SUM(OFFSET(R21,0,0,1,-AE11))-U12)</f>
        <v>0</v>
      </c>
      <c r="V11" s="890"/>
      <c r="AE11" s="18">
        <f>IF(L11=5,11,IF(L11=6,10,IF(L11=7,9,IF(L11=8,8,IF(L11=9,7,IF(L11=10,6,IF(L11=11,5,IF(L11=12,4,IF(L11=1,3,IF(L11=2,2,IF(L11=3,1,0)))))))))))</f>
        <v>0</v>
      </c>
    </row>
    <row r="12" spans="1:31" s="18" customFormat="1" ht="24.95" customHeight="1">
      <c r="B12" s="222"/>
      <c r="C12" s="205" t="s">
        <v>252</v>
      </c>
      <c r="D12" s="223"/>
      <c r="E12" s="206" t="s">
        <v>64</v>
      </c>
      <c r="F12" s="224"/>
      <c r="G12" s="885">
        <f t="shared" si="0"/>
        <v>0</v>
      </c>
      <c r="H12" s="886"/>
      <c r="I12" s="886"/>
      <c r="J12" s="886"/>
      <c r="K12" s="887"/>
      <c r="L12" s="885" t="str">
        <f>IF(B12="","",IF(D12=1,B12,IF(B12+1=13,1,IF(B12+1=14,2,IF(B12+1=15,3,B12+1)))))</f>
        <v/>
      </c>
      <c r="M12" s="886"/>
      <c r="N12" s="886"/>
      <c r="O12" s="886"/>
      <c r="P12" s="886"/>
      <c r="Q12" s="888">
        <f ca="1">IF(AE12=0,0,SUM(OFFSET(R17,0,0,1,-AE12)))</f>
        <v>0</v>
      </c>
      <c r="R12" s="888"/>
      <c r="S12" s="888"/>
      <c r="T12" s="207">
        <f ca="1">IF(AE12=0,0,SUM(OFFSET(R19,0,0,1,-AE12)))</f>
        <v>0</v>
      </c>
      <c r="U12" s="889">
        <f ca="1">IF(AE12=0,0,SUM(OFFSET(R21,0,0,1,-AE12)))</f>
        <v>0</v>
      </c>
      <c r="V12" s="890"/>
      <c r="AE12" s="18">
        <f>IF(L12=5,11,IF(L12=6,10,IF(L12=7,9,IF(L12=8,8,IF(L12=9,7,IF(L12=10,6,IF(L12=11,5,IF(L12=12,4,IF(L12=1,3,IF(L12=2,2,IF(L12=3,1,0)))))))))))</f>
        <v>0</v>
      </c>
    </row>
    <row r="13" spans="1:31" s="18" customFormat="1" ht="24.95" customHeight="1">
      <c r="B13" s="208"/>
      <c r="C13" s="209"/>
      <c r="D13" s="208"/>
      <c r="E13" s="209"/>
      <c r="F13" s="210"/>
      <c r="G13" s="211"/>
      <c r="H13" s="211"/>
      <c r="I13" s="211"/>
      <c r="J13" s="211"/>
      <c r="K13" s="211"/>
      <c r="L13" s="211"/>
      <c r="M13" s="211"/>
      <c r="N13" s="211"/>
      <c r="O13" s="211"/>
      <c r="P13" s="211"/>
      <c r="Q13" s="212"/>
      <c r="R13" s="212"/>
      <c r="S13" s="212"/>
      <c r="T13" s="213"/>
      <c r="U13" s="48"/>
    </row>
    <row r="14" spans="1:31" s="18" customFormat="1" ht="20.25" customHeight="1">
      <c r="B14" s="200" t="s">
        <v>261</v>
      </c>
      <c r="C14" s="200"/>
      <c r="D14" s="200"/>
      <c r="E14" s="200"/>
    </row>
    <row r="15" spans="1:31" s="18" customFormat="1" ht="20.25" customHeight="1">
      <c r="B15" s="878" t="s">
        <v>244</v>
      </c>
      <c r="C15" s="879"/>
      <c r="D15" s="879"/>
      <c r="E15" s="880"/>
      <c r="F15" s="232" t="s">
        <v>283</v>
      </c>
      <c r="G15" s="878" t="s">
        <v>245</v>
      </c>
      <c r="H15" s="879"/>
      <c r="I15" s="879"/>
      <c r="J15" s="879"/>
      <c r="K15" s="879"/>
      <c r="L15" s="879"/>
      <c r="M15" s="879"/>
      <c r="N15" s="879"/>
      <c r="O15" s="879"/>
      <c r="P15" s="879"/>
      <c r="Q15" s="879"/>
      <c r="R15" s="879"/>
      <c r="S15" s="880"/>
      <c r="T15" s="812" t="s">
        <v>262</v>
      </c>
      <c r="U15" s="891"/>
      <c r="V15" s="236"/>
      <c r="W15" s="878" t="s">
        <v>284</v>
      </c>
      <c r="X15" s="879"/>
      <c r="Y15" s="880"/>
    </row>
    <row r="16" spans="1:31" s="18" customFormat="1" ht="24.95" customHeight="1">
      <c r="B16" s="865" t="s">
        <v>291</v>
      </c>
      <c r="C16" s="866"/>
      <c r="D16" s="866"/>
      <c r="E16" s="867"/>
      <c r="F16" s="871">
        <v>7860</v>
      </c>
      <c r="G16" s="229" t="s">
        <v>263</v>
      </c>
      <c r="H16" s="214" t="s">
        <v>264</v>
      </c>
      <c r="I16" s="214" t="s">
        <v>265</v>
      </c>
      <c r="J16" s="214" t="s">
        <v>266</v>
      </c>
      <c r="K16" s="214" t="s">
        <v>267</v>
      </c>
      <c r="L16" s="214" t="s">
        <v>268</v>
      </c>
      <c r="M16" s="214" t="s">
        <v>269</v>
      </c>
      <c r="N16" s="214" t="s">
        <v>270</v>
      </c>
      <c r="O16" s="214" t="s">
        <v>271</v>
      </c>
      <c r="P16" s="214" t="s">
        <v>272</v>
      </c>
      <c r="Q16" s="214" t="s">
        <v>273</v>
      </c>
      <c r="R16" s="214" t="s">
        <v>274</v>
      </c>
      <c r="S16" s="388" t="s">
        <v>79</v>
      </c>
      <c r="T16" s="892"/>
      <c r="U16" s="893"/>
      <c r="V16" s="873" t="s">
        <v>285</v>
      </c>
      <c r="W16" s="860">
        <f ca="1">IF(O6="☑",F16*S17*O4,F16*(S17-SUM(Q8:S12))*O4+F16*Q8*G8+F16*Q9*G9+F16*Q10*G10+F16*Q11*G11+F16*Q12*G12)</f>
        <v>0</v>
      </c>
      <c r="X16" s="861"/>
      <c r="Y16" s="863" t="s">
        <v>78</v>
      </c>
      <c r="AC16" s="98"/>
    </row>
    <row r="17" spans="1:29" s="18" customFormat="1" ht="24.95" customHeight="1">
      <c r="B17" s="844"/>
      <c r="C17" s="845"/>
      <c r="D17" s="845"/>
      <c r="E17" s="881"/>
      <c r="F17" s="882"/>
      <c r="G17" s="215"/>
      <c r="H17" s="225"/>
      <c r="I17" s="225"/>
      <c r="J17" s="225"/>
      <c r="K17" s="225"/>
      <c r="L17" s="225"/>
      <c r="M17" s="225"/>
      <c r="N17" s="225"/>
      <c r="O17" s="225"/>
      <c r="P17" s="225"/>
      <c r="Q17" s="225"/>
      <c r="R17" s="226"/>
      <c r="S17" s="259">
        <f>SUM(G17:R17)</f>
        <v>0</v>
      </c>
      <c r="T17" s="892"/>
      <c r="U17" s="893"/>
      <c r="V17" s="883"/>
      <c r="W17" s="848"/>
      <c r="X17" s="862"/>
      <c r="Y17" s="884"/>
      <c r="AC17" s="98"/>
    </row>
    <row r="18" spans="1:29" s="18" customFormat="1" ht="24.95" customHeight="1">
      <c r="B18" s="865" t="s">
        <v>292</v>
      </c>
      <c r="C18" s="866"/>
      <c r="D18" s="866"/>
      <c r="E18" s="867"/>
      <c r="F18" s="871">
        <v>9128</v>
      </c>
      <c r="G18" s="229" t="s">
        <v>263</v>
      </c>
      <c r="H18" s="214" t="s">
        <v>264</v>
      </c>
      <c r="I18" s="214" t="s">
        <v>265</v>
      </c>
      <c r="J18" s="214" t="s">
        <v>266</v>
      </c>
      <c r="K18" s="214" t="s">
        <v>267</v>
      </c>
      <c r="L18" s="214" t="s">
        <v>268</v>
      </c>
      <c r="M18" s="214" t="s">
        <v>269</v>
      </c>
      <c r="N18" s="214" t="s">
        <v>270</v>
      </c>
      <c r="O18" s="214" t="s">
        <v>271</v>
      </c>
      <c r="P18" s="214" t="s">
        <v>272</v>
      </c>
      <c r="Q18" s="214" t="s">
        <v>273</v>
      </c>
      <c r="R18" s="214" t="s">
        <v>274</v>
      </c>
      <c r="S18" s="388" t="s">
        <v>79</v>
      </c>
      <c r="T18" s="892"/>
      <c r="U18" s="893"/>
      <c r="V18" s="873" t="s">
        <v>286</v>
      </c>
      <c r="W18" s="860">
        <f ca="1">IF(O6="☑",F18*S19*O4,F18*(S19-SUM(T8:T12))*O4+F18*T8*G8+F18*T9*G9+F18*T10*G10+F18*T11*G11+F18*T12*G12)</f>
        <v>0</v>
      </c>
      <c r="X18" s="861"/>
      <c r="Y18" s="863" t="s">
        <v>78</v>
      </c>
      <c r="AC18" s="98"/>
    </row>
    <row r="19" spans="1:29" s="18" customFormat="1" ht="24.95" customHeight="1">
      <c r="B19" s="896"/>
      <c r="C19" s="897"/>
      <c r="D19" s="897"/>
      <c r="E19" s="898"/>
      <c r="F19" s="899"/>
      <c r="G19" s="241"/>
      <c r="H19" s="242"/>
      <c r="I19" s="242"/>
      <c r="J19" s="242"/>
      <c r="K19" s="242"/>
      <c r="L19" s="242"/>
      <c r="M19" s="242"/>
      <c r="N19" s="242"/>
      <c r="O19" s="242"/>
      <c r="P19" s="242"/>
      <c r="Q19" s="242"/>
      <c r="R19" s="243"/>
      <c r="S19" s="260">
        <f>SUM(G19:R19)</f>
        <v>0</v>
      </c>
      <c r="T19" s="892"/>
      <c r="U19" s="893"/>
      <c r="V19" s="900"/>
      <c r="W19" s="848"/>
      <c r="X19" s="862"/>
      <c r="Y19" s="864"/>
      <c r="AC19" s="98"/>
    </row>
    <row r="20" spans="1:29" s="18" customFormat="1" ht="24.95" customHeight="1">
      <c r="B20" s="865" t="s">
        <v>287</v>
      </c>
      <c r="C20" s="866"/>
      <c r="D20" s="866"/>
      <c r="E20" s="867"/>
      <c r="F20" s="871">
        <v>10396</v>
      </c>
      <c r="G20" s="229" t="s">
        <v>263</v>
      </c>
      <c r="H20" s="214" t="s">
        <v>264</v>
      </c>
      <c r="I20" s="214" t="s">
        <v>265</v>
      </c>
      <c r="J20" s="214" t="s">
        <v>266</v>
      </c>
      <c r="K20" s="214" t="s">
        <v>267</v>
      </c>
      <c r="L20" s="214" t="s">
        <v>268</v>
      </c>
      <c r="M20" s="214" t="s">
        <v>269</v>
      </c>
      <c r="N20" s="214" t="s">
        <v>270</v>
      </c>
      <c r="O20" s="214" t="s">
        <v>271</v>
      </c>
      <c r="P20" s="214" t="s">
        <v>272</v>
      </c>
      <c r="Q20" s="214" t="s">
        <v>273</v>
      </c>
      <c r="R20" s="214" t="s">
        <v>274</v>
      </c>
      <c r="S20" s="388" t="s">
        <v>79</v>
      </c>
      <c r="T20" s="892"/>
      <c r="U20" s="893"/>
      <c r="V20" s="873" t="s">
        <v>288</v>
      </c>
      <c r="W20" s="860">
        <f ca="1">IF(O6="☑",F20*S21*O4,F20*(S21-SUM(U8:U12))*O4+F20*U8*G8+F20*U9*G9+F20*U10*G10+F20*U11*G11+F20*U12*G12)</f>
        <v>0</v>
      </c>
      <c r="X20" s="861"/>
      <c r="Y20" s="863" t="s">
        <v>78</v>
      </c>
      <c r="AC20" s="98"/>
    </row>
    <row r="21" spans="1:29" s="18" customFormat="1" ht="24.95" customHeight="1" thickBot="1">
      <c r="B21" s="868"/>
      <c r="C21" s="869"/>
      <c r="D21" s="869"/>
      <c r="E21" s="870"/>
      <c r="F21" s="872"/>
      <c r="G21" s="216"/>
      <c r="H21" s="227"/>
      <c r="I21" s="227"/>
      <c r="J21" s="227"/>
      <c r="K21" s="227"/>
      <c r="L21" s="227"/>
      <c r="M21" s="227"/>
      <c r="N21" s="227"/>
      <c r="O21" s="227"/>
      <c r="P21" s="227"/>
      <c r="Q21" s="227"/>
      <c r="R21" s="228"/>
      <c r="S21" s="261">
        <f>SUM(G21:R21)</f>
        <v>0</v>
      </c>
      <c r="T21" s="894"/>
      <c r="U21" s="895"/>
      <c r="V21" s="874"/>
      <c r="W21" s="875"/>
      <c r="X21" s="876"/>
      <c r="Y21" s="877"/>
      <c r="AC21" s="98"/>
    </row>
    <row r="22" spans="1:29" s="18" customFormat="1" ht="30.75" customHeight="1" thickTop="1">
      <c r="B22" s="844" t="s">
        <v>251</v>
      </c>
      <c r="C22" s="845"/>
      <c r="D22" s="845"/>
      <c r="E22" s="845"/>
      <c r="F22" s="846"/>
      <c r="G22" s="846"/>
      <c r="H22" s="846"/>
      <c r="I22" s="846"/>
      <c r="J22" s="846"/>
      <c r="K22" s="846"/>
      <c r="L22" s="846"/>
      <c r="M22" s="846"/>
      <c r="N22" s="846"/>
      <c r="O22" s="846"/>
      <c r="P22" s="846"/>
      <c r="Q22" s="846"/>
      <c r="R22" s="846"/>
      <c r="S22" s="846"/>
      <c r="T22" s="846"/>
      <c r="U22" s="846"/>
      <c r="V22" s="847"/>
      <c r="W22" s="848">
        <f ca="1">IF(一番最初に入力!C7&gt;70000,0,ROUNDUP(SUM(W16:X21),-3))</f>
        <v>0</v>
      </c>
      <c r="X22" s="849"/>
      <c r="Y22" s="238" t="s">
        <v>78</v>
      </c>
      <c r="AC22" s="98"/>
    </row>
    <row r="23" spans="1:29" s="18" customFormat="1" ht="35.25" customHeight="1">
      <c r="A23" s="231"/>
      <c r="B23" s="850" t="s">
        <v>246</v>
      </c>
      <c r="C23" s="851"/>
      <c r="D23" s="851"/>
      <c r="E23" s="851"/>
      <c r="F23" s="851"/>
      <c r="G23" s="851"/>
      <c r="H23" s="852"/>
      <c r="I23" s="853">
        <f ca="1">IF(W22=0,0,IF('２ページ'!F20="☑",IF('４ページ'!I28='４ページ'!C28,('４ページ'!D27-'４ページ'!C27)+('４ページ'!E25-'４ページ'!C26),IF('４ページ'!G28-'４ページ'!I28&gt;0,'４ページ'!G28-'４ページ'!I28,0)),'４ページ'!I37-'４ページ'!C37))</f>
        <v>0</v>
      </c>
      <c r="J23" s="854"/>
      <c r="K23" s="854"/>
      <c r="L23" s="854"/>
      <c r="M23" s="854"/>
      <c r="N23" s="854"/>
      <c r="O23" s="854"/>
      <c r="P23" s="854"/>
      <c r="Q23" s="854"/>
      <c r="R23" s="196" t="s">
        <v>78</v>
      </c>
      <c r="S23" s="855" t="s">
        <v>247</v>
      </c>
      <c r="T23" s="856"/>
      <c r="U23" s="856"/>
      <c r="V23" s="857"/>
      <c r="W23" s="858">
        <f ca="1">IF(W22&lt;I23,W22,I23)</f>
        <v>0</v>
      </c>
      <c r="X23" s="859"/>
      <c r="Y23" s="238" t="s">
        <v>78</v>
      </c>
    </row>
    <row r="24" spans="1:29" s="18" customFormat="1" ht="15.75"/>
    <row r="25" spans="1:29" s="18" customFormat="1" ht="20.25" customHeight="1">
      <c r="B25" s="837" t="s">
        <v>298</v>
      </c>
      <c r="C25" s="837"/>
      <c r="D25" s="837"/>
      <c r="E25" s="837"/>
      <c r="F25" s="838"/>
      <c r="G25" s="838"/>
      <c r="H25" s="838"/>
      <c r="I25" s="838"/>
      <c r="J25" s="838"/>
      <c r="K25" s="838"/>
      <c r="L25" s="838"/>
      <c r="M25" s="838"/>
      <c r="N25" s="838"/>
      <c r="O25" s="838"/>
      <c r="P25" s="838"/>
      <c r="Q25" s="838"/>
      <c r="R25" s="838"/>
      <c r="S25" s="838"/>
      <c r="T25" s="838"/>
      <c r="U25" s="838"/>
      <c r="V25" s="235"/>
    </row>
    <row r="26" spans="1:29" s="18" customFormat="1" ht="20.25" customHeight="1">
      <c r="B26" s="837" t="s">
        <v>297</v>
      </c>
      <c r="C26" s="837"/>
      <c r="D26" s="837"/>
      <c r="E26" s="837"/>
      <c r="F26" s="838"/>
      <c r="G26" s="838"/>
      <c r="H26" s="838"/>
      <c r="I26" s="838"/>
      <c r="J26" s="838"/>
      <c r="K26" s="838"/>
      <c r="L26" s="838"/>
      <c r="M26" s="838"/>
      <c r="N26" s="838"/>
      <c r="O26" s="838"/>
      <c r="P26" s="838"/>
      <c r="Q26" s="838"/>
      <c r="R26" s="838"/>
      <c r="S26" s="838"/>
      <c r="T26" s="838"/>
      <c r="U26" s="838"/>
      <c r="V26" s="235"/>
      <c r="W26" s="840" t="s">
        <v>289</v>
      </c>
      <c r="X26" s="841"/>
      <c r="Y26" s="195" t="s">
        <v>240</v>
      </c>
    </row>
    <row r="27" spans="1:29" s="18" customFormat="1" ht="20.25" customHeight="1">
      <c r="B27" s="837" t="s">
        <v>290</v>
      </c>
      <c r="C27" s="837"/>
      <c r="D27" s="837"/>
      <c r="E27" s="837"/>
      <c r="F27" s="837"/>
      <c r="G27" s="837"/>
      <c r="H27" s="837"/>
      <c r="I27" s="837"/>
      <c r="J27" s="837"/>
      <c r="K27" s="837"/>
      <c r="L27" s="837"/>
      <c r="M27" s="837"/>
      <c r="N27" s="837"/>
      <c r="O27" s="837"/>
      <c r="P27" s="837"/>
      <c r="Q27" s="837"/>
      <c r="R27" s="837"/>
      <c r="S27" s="837"/>
      <c r="T27" s="837"/>
      <c r="U27" s="837"/>
      <c r="V27" s="837"/>
      <c r="W27" s="840" t="s">
        <v>241</v>
      </c>
      <c r="X27" s="841"/>
      <c r="Y27" s="244">
        <v>1</v>
      </c>
    </row>
    <row r="28" spans="1:29" s="18" customFormat="1" ht="20.25" customHeight="1">
      <c r="B28" s="837" t="s">
        <v>275</v>
      </c>
      <c r="C28" s="837"/>
      <c r="D28" s="837"/>
      <c r="E28" s="837"/>
      <c r="F28" s="838"/>
      <c r="G28" s="838"/>
      <c r="H28" s="838"/>
      <c r="I28" s="838"/>
      <c r="J28" s="838"/>
      <c r="K28" s="838"/>
      <c r="L28" s="838"/>
      <c r="M28" s="838"/>
      <c r="N28" s="838"/>
      <c r="O28" s="838"/>
      <c r="P28" s="838"/>
      <c r="Q28" s="838"/>
      <c r="R28" s="838"/>
      <c r="S28" s="838"/>
      <c r="T28" s="838"/>
      <c r="U28" s="838"/>
      <c r="V28" s="839"/>
      <c r="W28" s="840" t="s">
        <v>242</v>
      </c>
      <c r="X28" s="841"/>
      <c r="Y28" s="244">
        <v>0.75</v>
      </c>
    </row>
    <row r="29" spans="1:29" s="18" customFormat="1" ht="20.25" customHeight="1">
      <c r="B29" s="837" t="s">
        <v>293</v>
      </c>
      <c r="C29" s="837"/>
      <c r="D29" s="837"/>
      <c r="E29" s="837"/>
      <c r="F29" s="838"/>
      <c r="G29" s="838"/>
      <c r="H29" s="838"/>
      <c r="I29" s="838"/>
      <c r="J29" s="838"/>
      <c r="K29" s="838"/>
      <c r="L29" s="838"/>
      <c r="M29" s="838"/>
      <c r="N29" s="838"/>
      <c r="O29" s="838"/>
      <c r="P29" s="838"/>
      <c r="Q29" s="838"/>
      <c r="R29" s="838"/>
      <c r="S29" s="838"/>
      <c r="T29" s="838"/>
      <c r="U29" s="838"/>
      <c r="V29" s="839"/>
      <c r="W29" s="840" t="s">
        <v>243</v>
      </c>
      <c r="X29" s="841"/>
      <c r="Y29" s="244">
        <v>0.5</v>
      </c>
    </row>
    <row r="30" spans="1:29" s="18" customFormat="1" ht="19.5" customHeight="1">
      <c r="B30" s="842" t="s">
        <v>276</v>
      </c>
      <c r="C30" s="842"/>
      <c r="D30" s="842"/>
      <c r="E30" s="842"/>
      <c r="F30" s="843"/>
      <c r="G30" s="843"/>
      <c r="H30" s="843"/>
      <c r="I30" s="843"/>
      <c r="J30" s="843"/>
      <c r="K30" s="843"/>
      <c r="L30" s="843"/>
      <c r="M30" s="843"/>
      <c r="N30" s="843"/>
      <c r="O30" s="843"/>
      <c r="P30" s="843"/>
      <c r="Q30" s="843"/>
      <c r="R30" s="843"/>
      <c r="S30" s="843"/>
      <c r="T30" s="843"/>
      <c r="U30" s="843"/>
      <c r="V30" s="843"/>
    </row>
    <row r="31" spans="1:29" s="18" customFormat="1" ht="19.5" customHeight="1">
      <c r="B31" s="842" t="s">
        <v>248</v>
      </c>
      <c r="C31" s="842"/>
      <c r="D31" s="842"/>
      <c r="E31" s="842"/>
      <c r="F31" s="843"/>
      <c r="G31" s="843"/>
      <c r="H31" s="843"/>
      <c r="I31" s="843"/>
      <c r="J31" s="843"/>
      <c r="K31" s="843"/>
      <c r="L31" s="843"/>
      <c r="M31" s="843"/>
      <c r="N31" s="843"/>
      <c r="O31" s="843"/>
      <c r="P31" s="843"/>
      <c r="Q31" s="843"/>
      <c r="R31" s="843"/>
      <c r="S31" s="843"/>
      <c r="T31" s="843"/>
      <c r="U31" s="843"/>
      <c r="V31" s="843"/>
    </row>
    <row r="32" spans="1:29" s="217" customFormat="1" ht="21" customHeight="1">
      <c r="B32" s="230"/>
      <c r="C32" s="230"/>
      <c r="D32" s="230"/>
      <c r="E32" s="230"/>
      <c r="F32" s="230"/>
      <c r="G32" s="230"/>
      <c r="H32" s="1"/>
      <c r="I32" s="1"/>
      <c r="J32" s="1"/>
      <c r="K32" s="1"/>
      <c r="L32" s="1"/>
      <c r="M32" s="1"/>
      <c r="N32" s="1"/>
      <c r="O32" s="1"/>
      <c r="P32" s="1"/>
      <c r="Q32" s="1"/>
      <c r="R32" s="1"/>
      <c r="S32" s="1"/>
      <c r="T32" s="1"/>
      <c r="U32" s="1"/>
      <c r="V32" s="1"/>
      <c r="W32" s="1"/>
      <c r="X32" s="1"/>
      <c r="Y32" s="1"/>
      <c r="Z32" s="1"/>
    </row>
  </sheetData>
  <sheetProtection algorithmName="SHA-512" hashValue="RqrpWxWU+wmmHMJALgzV0hNfKaJfk5NL7aHWgf+XB87x56o5M6lSZfiUPeSSwe0UgTofYmUcgBPX/C3VCba/sg==" saltValue="tkPCgv41OqXU+qAVtCNXfA==" spinCount="100000" sheet="1" selectLockedCells="1"/>
  <mergeCells count="65">
    <mergeCell ref="B3:Y3"/>
    <mergeCell ref="Q6:Y6"/>
    <mergeCell ref="B7:E7"/>
    <mergeCell ref="G7:K7"/>
    <mergeCell ref="L7:P7"/>
    <mergeCell ref="Q7:S7"/>
    <mergeCell ref="U7:V7"/>
    <mergeCell ref="B4:F4"/>
    <mergeCell ref="B6:J6"/>
    <mergeCell ref="G8:K8"/>
    <mergeCell ref="L8:P8"/>
    <mergeCell ref="Q8:S8"/>
    <mergeCell ref="U8:V8"/>
    <mergeCell ref="G9:K9"/>
    <mergeCell ref="L9:P9"/>
    <mergeCell ref="Q9:S9"/>
    <mergeCell ref="U9:V9"/>
    <mergeCell ref="G10:K10"/>
    <mergeCell ref="L10:P10"/>
    <mergeCell ref="Q10:S10"/>
    <mergeCell ref="U10:V10"/>
    <mergeCell ref="G11:K11"/>
    <mergeCell ref="L11:P11"/>
    <mergeCell ref="Q11:S11"/>
    <mergeCell ref="U11:V11"/>
    <mergeCell ref="G12:K12"/>
    <mergeCell ref="L12:P12"/>
    <mergeCell ref="Q12:S12"/>
    <mergeCell ref="U12:V12"/>
    <mergeCell ref="B15:E15"/>
    <mergeCell ref="G15:S15"/>
    <mergeCell ref="T15:U21"/>
    <mergeCell ref="B18:E19"/>
    <mergeCell ref="F18:F19"/>
    <mergeCell ref="V18:V19"/>
    <mergeCell ref="W15:Y15"/>
    <mergeCell ref="B16:E17"/>
    <mergeCell ref="F16:F17"/>
    <mergeCell ref="V16:V17"/>
    <mergeCell ref="W16:X17"/>
    <mergeCell ref="Y16:Y17"/>
    <mergeCell ref="W18:X19"/>
    <mergeCell ref="Y18:Y19"/>
    <mergeCell ref="B20:E21"/>
    <mergeCell ref="F20:F21"/>
    <mergeCell ref="V20:V21"/>
    <mergeCell ref="W20:X21"/>
    <mergeCell ref="Y20:Y21"/>
    <mergeCell ref="B22:V22"/>
    <mergeCell ref="W22:X22"/>
    <mergeCell ref="B23:H23"/>
    <mergeCell ref="I23:Q23"/>
    <mergeCell ref="S23:V23"/>
    <mergeCell ref="W23:X23"/>
    <mergeCell ref="B29:V29"/>
    <mergeCell ref="W29:X29"/>
    <mergeCell ref="B30:V30"/>
    <mergeCell ref="B31:V31"/>
    <mergeCell ref="B25:U25"/>
    <mergeCell ref="B26:U26"/>
    <mergeCell ref="W26:X26"/>
    <mergeCell ref="B27:V27"/>
    <mergeCell ref="W27:X27"/>
    <mergeCell ref="B28:V28"/>
    <mergeCell ref="W28:X28"/>
  </mergeCells>
  <phoneticPr fontId="4"/>
  <conditionalFormatting sqref="B8:B10">
    <cfRule type="expression" dxfId="52" priority="46">
      <formula>AND(O6="☑",B8&lt;&gt;"")</formula>
    </cfRule>
    <cfRule type="expression" dxfId="51" priority="47">
      <formula>AND(L6="☑",B8="")</formula>
    </cfRule>
  </conditionalFormatting>
  <conditionalFormatting sqref="L6">
    <cfRule type="expression" dxfId="50" priority="43">
      <formula>AND(B8&lt;&gt;"",L6="□")</formula>
    </cfRule>
    <cfRule type="expression" dxfId="49" priority="45">
      <formula>AND(L6="☑",O6="☑")</formula>
    </cfRule>
  </conditionalFormatting>
  <conditionalFormatting sqref="O6">
    <cfRule type="expression" dxfId="48" priority="44">
      <formula>AND(L6="☑",O6="☑")</formula>
    </cfRule>
  </conditionalFormatting>
  <conditionalFormatting sqref="D8">
    <cfRule type="expression" dxfId="47" priority="42">
      <formula>AND($B$8&lt;&gt;"",D8="")</formula>
    </cfRule>
  </conditionalFormatting>
  <conditionalFormatting sqref="D9">
    <cfRule type="expression" dxfId="46" priority="41">
      <formula>AND(B9&lt;&gt;"",D9="")</formula>
    </cfRule>
  </conditionalFormatting>
  <conditionalFormatting sqref="D10">
    <cfRule type="expression" dxfId="45" priority="40">
      <formula>AND(B10&lt;&gt;"",D10="")</formula>
    </cfRule>
  </conditionalFormatting>
  <conditionalFormatting sqref="D11">
    <cfRule type="expression" dxfId="44" priority="39">
      <formula>AND(B11&lt;&gt;"",D11="")</formula>
    </cfRule>
  </conditionalFormatting>
  <conditionalFormatting sqref="D12">
    <cfRule type="expression" dxfId="43" priority="38">
      <formula>AND(B12&lt;&gt;"",D12="")</formula>
    </cfRule>
  </conditionalFormatting>
  <dataValidations count="1">
    <dataValidation type="list" allowBlank="1" showInputMessage="1" showErrorMessage="1" sqref="L6 O6">
      <formula1>"□,☑"</formula1>
    </dataValidation>
  </dataValidations>
  <pageMargins left="0.39370078740157483" right="0.31496062992125984" top="0.59055118110236227" bottom="0.51181102362204722" header="0.43307086614173229" footer="0.31496062992125984"/>
  <pageSetup paperSize="9" scale="57" fitToHeight="0" orientation="portrait" r:id="rId1"/>
  <headerFooter alignWithMargins="0">
    <oddFooter>&amp;C&amp;14 ５</oddFooter>
  </headerFooter>
  <colBreaks count="1" manualBreakCount="1">
    <brk id="26" max="104857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6" id="{6D35D650-3C6D-42D3-972C-10EE4EA3F7F9}">
            <xm:f>SUM($G$17,$G$19,$G$21)&gt;SUM('３ページ'!$E$5,'３ページ'!$E$10:$E$13)</xm:f>
            <x14:dxf>
              <fill>
                <patternFill>
                  <bgColor rgb="FFFF0000"/>
                </patternFill>
              </fill>
            </x14:dxf>
          </x14:cfRule>
          <xm:sqref>G17</xm:sqref>
        </x14:conditionalFormatting>
        <x14:conditionalFormatting xmlns:xm="http://schemas.microsoft.com/office/excel/2006/main">
          <x14:cfRule type="expression" priority="35" id="{ABDA6235-613E-4C53-9AD2-CFE81C6DCCF5}">
            <xm:f>SUM($G$17,$G$19,$G$21)&gt;SUM('３ページ'!$E$5,'３ページ'!$E$10:$E$13)</xm:f>
            <x14:dxf>
              <fill>
                <patternFill>
                  <bgColor rgb="FFFF0000"/>
                </patternFill>
              </fill>
            </x14:dxf>
          </x14:cfRule>
          <xm:sqref>G19</xm:sqref>
        </x14:conditionalFormatting>
        <x14:conditionalFormatting xmlns:xm="http://schemas.microsoft.com/office/excel/2006/main">
          <x14:cfRule type="expression" priority="34" id="{C2AA8C1C-14A9-49FB-9176-F9FC7DFC6876}">
            <xm:f>SUM($G$17,$G$19,$G$21)&gt;SUM('３ページ'!$E$5,'３ページ'!$E$10:$E$13)</xm:f>
            <x14:dxf>
              <fill>
                <patternFill>
                  <bgColor rgb="FFFF0000"/>
                </patternFill>
              </fill>
            </x14:dxf>
          </x14:cfRule>
          <xm:sqref>G21</xm:sqref>
        </x14:conditionalFormatting>
        <x14:conditionalFormatting xmlns:xm="http://schemas.microsoft.com/office/excel/2006/main">
          <x14:cfRule type="expression" priority="33" id="{84F43979-AAFA-4B42-8309-147A7D8F3F6E}">
            <xm:f>SUM($H$17,$H$19,$H$21)&gt;SUM('３ページ'!$F$5,'３ページ'!$F$10:$F$13)</xm:f>
            <x14:dxf>
              <fill>
                <patternFill>
                  <bgColor rgb="FFFF0000"/>
                </patternFill>
              </fill>
            </x14:dxf>
          </x14:cfRule>
          <xm:sqref>H17</xm:sqref>
        </x14:conditionalFormatting>
        <x14:conditionalFormatting xmlns:xm="http://schemas.microsoft.com/office/excel/2006/main">
          <x14:cfRule type="expression" priority="32" id="{9FB85D9C-F939-4067-8F5A-5C415A896636}">
            <xm:f>SUM($H$17,$H$19,$H$21)&gt;SUM('３ページ'!$F$5,'３ページ'!$F$10:$F$13)</xm:f>
            <x14:dxf>
              <fill>
                <patternFill>
                  <bgColor rgb="FFFF0000"/>
                </patternFill>
              </fill>
            </x14:dxf>
          </x14:cfRule>
          <xm:sqref>H19</xm:sqref>
        </x14:conditionalFormatting>
        <x14:conditionalFormatting xmlns:xm="http://schemas.microsoft.com/office/excel/2006/main">
          <x14:cfRule type="expression" priority="31" id="{6FC5574A-141E-48C3-B9BE-65DEB108B58C}">
            <xm:f>SUM($H$17,$H$19,$H$21)&gt;SUM('３ページ'!$F$5,'３ページ'!$F$10:$F$13)</xm:f>
            <x14:dxf>
              <fill>
                <patternFill>
                  <bgColor rgb="FFFF0000"/>
                </patternFill>
              </fill>
            </x14:dxf>
          </x14:cfRule>
          <xm:sqref>H21</xm:sqref>
        </x14:conditionalFormatting>
        <x14:conditionalFormatting xmlns:xm="http://schemas.microsoft.com/office/excel/2006/main">
          <x14:cfRule type="expression" priority="30" id="{BFBE0E96-17EB-4DF2-980C-1FA7C9585ED8}">
            <xm:f>SUM($I$17,$I$19,$I$21)&gt;SUM('３ページ'!$G$5,'３ページ'!$G$10:$G$13)</xm:f>
            <x14:dxf>
              <fill>
                <patternFill>
                  <bgColor rgb="FFFF0000"/>
                </patternFill>
              </fill>
            </x14:dxf>
          </x14:cfRule>
          <xm:sqref>I17</xm:sqref>
        </x14:conditionalFormatting>
        <x14:conditionalFormatting xmlns:xm="http://schemas.microsoft.com/office/excel/2006/main">
          <x14:cfRule type="expression" priority="29" id="{03C40C13-625E-4DD1-82A2-A6B356D765FB}">
            <xm:f>SUM($I$17,$I$19,$I$21)&gt;SUM('３ページ'!$G$5,'３ページ'!$G$10:$G$13)</xm:f>
            <x14:dxf>
              <fill>
                <patternFill>
                  <bgColor rgb="FFFF0000"/>
                </patternFill>
              </fill>
            </x14:dxf>
          </x14:cfRule>
          <xm:sqref>I19</xm:sqref>
        </x14:conditionalFormatting>
        <x14:conditionalFormatting xmlns:xm="http://schemas.microsoft.com/office/excel/2006/main">
          <x14:cfRule type="expression" priority="28" id="{F25B2EB6-9366-4F77-9B84-52771837011E}">
            <xm:f>SUM($I$17,$I$19,$I$21)&gt;SUM('３ページ'!$G$5,'３ページ'!$G$10:$G$13)</xm:f>
            <x14:dxf>
              <fill>
                <patternFill>
                  <bgColor rgb="FFFF0000"/>
                </patternFill>
              </fill>
            </x14:dxf>
          </x14:cfRule>
          <xm:sqref>I21</xm:sqref>
        </x14:conditionalFormatting>
        <x14:conditionalFormatting xmlns:xm="http://schemas.microsoft.com/office/excel/2006/main">
          <x14:cfRule type="expression" priority="27" id="{9CA1B1B5-733D-4436-8842-F4D65F4026DE}">
            <xm:f>SUM($J$17,$J$19,$J$21)&gt;SUM('３ページ'!$H$5:$I$5,'３ページ'!$I$10:$I$11,'３ページ'!$I$13)</xm:f>
            <x14:dxf>
              <fill>
                <patternFill>
                  <bgColor rgb="FFFF0000"/>
                </patternFill>
              </fill>
            </x14:dxf>
          </x14:cfRule>
          <xm:sqref>J17</xm:sqref>
        </x14:conditionalFormatting>
        <x14:conditionalFormatting xmlns:xm="http://schemas.microsoft.com/office/excel/2006/main">
          <x14:cfRule type="expression" priority="26" id="{3EA6FC8E-D847-49B9-AE96-0323561B394E}">
            <xm:f>SUM($J$17,$J$19,$J$21)&gt;SUM('３ページ'!$H$5:$I$5,'３ページ'!$I$10:$I$11,'３ページ'!$I$13)</xm:f>
            <x14:dxf>
              <fill>
                <patternFill>
                  <bgColor rgb="FFFF0000"/>
                </patternFill>
              </fill>
            </x14:dxf>
          </x14:cfRule>
          <xm:sqref>J19</xm:sqref>
        </x14:conditionalFormatting>
        <x14:conditionalFormatting xmlns:xm="http://schemas.microsoft.com/office/excel/2006/main">
          <x14:cfRule type="expression" priority="25" id="{DE6D26C2-3D32-4E0B-A204-979C4030CDBD}">
            <xm:f>SUM($J$17,$J$19,$J$21)&gt;SUM('３ページ'!$H$5:$I$5,'３ページ'!$I$10:$I$11,'３ページ'!$I$13)</xm:f>
            <x14:dxf>
              <fill>
                <patternFill>
                  <bgColor rgb="FFFF0000"/>
                </patternFill>
              </fill>
            </x14:dxf>
          </x14:cfRule>
          <xm:sqref>J21</xm:sqref>
        </x14:conditionalFormatting>
        <x14:conditionalFormatting xmlns:xm="http://schemas.microsoft.com/office/excel/2006/main">
          <x14:cfRule type="expression" priority="24" id="{27156406-3677-48FE-9B04-C07EFC84659F}">
            <xm:f>SUM($K$17,$K$19,$K$21)&gt;SUM('３ページ'!$J$5:$K$5,'３ページ'!$K$10:$K$11,'３ページ'!$K$13)</xm:f>
            <x14:dxf>
              <fill>
                <patternFill>
                  <bgColor rgb="FFFF0000"/>
                </patternFill>
              </fill>
            </x14:dxf>
          </x14:cfRule>
          <xm:sqref>K17</xm:sqref>
        </x14:conditionalFormatting>
        <x14:conditionalFormatting xmlns:xm="http://schemas.microsoft.com/office/excel/2006/main">
          <x14:cfRule type="expression" priority="23" id="{03BF701A-34F3-41D9-986D-B963A4F8A997}">
            <xm:f>SUM($K$17,$K$19,$K$21)&gt;SUM('３ページ'!$J$5:$K$5,'３ページ'!$K$10:$K$11,'３ページ'!$K$13)</xm:f>
            <x14:dxf>
              <fill>
                <patternFill>
                  <bgColor rgb="FFFF0000"/>
                </patternFill>
              </fill>
            </x14:dxf>
          </x14:cfRule>
          <xm:sqref>K19</xm:sqref>
        </x14:conditionalFormatting>
        <x14:conditionalFormatting xmlns:xm="http://schemas.microsoft.com/office/excel/2006/main">
          <x14:cfRule type="expression" priority="22" id="{672BFA3E-0D2F-4822-A45F-7780AD52EA7D}">
            <xm:f>SUM($K$17,$K$19,$K$21)&gt;SUM('３ページ'!$J$5:$K$5,'３ページ'!$K$10:$K$11,'３ページ'!$K$13)</xm:f>
            <x14:dxf>
              <fill>
                <patternFill>
                  <bgColor rgb="FFFF0000"/>
                </patternFill>
              </fill>
            </x14:dxf>
          </x14:cfRule>
          <xm:sqref>K21</xm:sqref>
        </x14:conditionalFormatting>
        <x14:conditionalFormatting xmlns:xm="http://schemas.microsoft.com/office/excel/2006/main">
          <x14:cfRule type="expression" priority="21" id="{1C751515-CF09-423E-8A6C-1708F660A23F}">
            <xm:f>SUM($L$17,$L$19,$L$21)&gt;SUM('３ページ'!$L$5,'３ページ'!$L$10:$L$13)</xm:f>
            <x14:dxf>
              <fill>
                <patternFill>
                  <bgColor rgb="FFFF0000"/>
                </patternFill>
              </fill>
            </x14:dxf>
          </x14:cfRule>
          <xm:sqref>L17</xm:sqref>
        </x14:conditionalFormatting>
        <x14:conditionalFormatting xmlns:xm="http://schemas.microsoft.com/office/excel/2006/main">
          <x14:cfRule type="expression" priority="20" id="{7D92D9F9-37C0-4658-BBF7-3EB63A728738}">
            <xm:f>SUM($L$17,$L$19,$L$21)&gt;SUM('３ページ'!$L$5,'３ページ'!$L$10:$L$13)</xm:f>
            <x14:dxf>
              <fill>
                <patternFill>
                  <bgColor rgb="FFFF0000"/>
                </patternFill>
              </fill>
            </x14:dxf>
          </x14:cfRule>
          <xm:sqref>L19</xm:sqref>
        </x14:conditionalFormatting>
        <x14:conditionalFormatting xmlns:xm="http://schemas.microsoft.com/office/excel/2006/main">
          <x14:cfRule type="expression" priority="19" id="{42710E64-6720-4B28-81F1-D42ABB38256C}">
            <xm:f>SUM($L$17,$L$19,$L$21)&gt;SUM('３ページ'!$L$5,'３ページ'!$L$10:$L$13)</xm:f>
            <x14:dxf>
              <fill>
                <patternFill>
                  <bgColor rgb="FFFF0000"/>
                </patternFill>
              </fill>
            </x14:dxf>
          </x14:cfRule>
          <xm:sqref>L21</xm:sqref>
        </x14:conditionalFormatting>
        <x14:conditionalFormatting xmlns:xm="http://schemas.microsoft.com/office/excel/2006/main">
          <x14:cfRule type="expression" priority="18" id="{54464C40-5DBE-4A69-8B14-FE0958BA5DDC}">
            <xm:f>SUM($M$17,$M$19,$M$21)&gt;SUM('３ページ'!$M$5,'３ページ'!$M$10:$M$13)</xm:f>
            <x14:dxf>
              <fill>
                <patternFill>
                  <bgColor rgb="FFFF0000"/>
                </patternFill>
              </fill>
            </x14:dxf>
          </x14:cfRule>
          <xm:sqref>M17</xm:sqref>
        </x14:conditionalFormatting>
        <x14:conditionalFormatting xmlns:xm="http://schemas.microsoft.com/office/excel/2006/main">
          <x14:cfRule type="expression" priority="17" id="{FAE63C73-EDEA-40C9-AF17-F279F399317A}">
            <xm:f>SUM($M$17,$M$19,$M$21)&gt;SUM('３ページ'!$M$5,'３ページ'!$M$10:$M$13)</xm:f>
            <x14:dxf>
              <fill>
                <patternFill>
                  <bgColor rgb="FFFF0000"/>
                </patternFill>
              </fill>
            </x14:dxf>
          </x14:cfRule>
          <xm:sqref>M19</xm:sqref>
        </x14:conditionalFormatting>
        <x14:conditionalFormatting xmlns:xm="http://schemas.microsoft.com/office/excel/2006/main">
          <x14:cfRule type="expression" priority="16" id="{B42AAAE3-D3F5-4FAC-A17F-EE2B0B2FF5F2}">
            <xm:f>SUM($M$17,$M$19,$M$21)&gt;SUM('３ページ'!$M$5,'３ページ'!$M$10:$M$13)</xm:f>
            <x14:dxf>
              <fill>
                <patternFill>
                  <bgColor rgb="FFFF0000"/>
                </patternFill>
              </fill>
            </x14:dxf>
          </x14:cfRule>
          <xm:sqref>M21</xm:sqref>
        </x14:conditionalFormatting>
        <x14:conditionalFormatting xmlns:xm="http://schemas.microsoft.com/office/excel/2006/main">
          <x14:cfRule type="expression" priority="15" id="{BEEF808D-C079-4295-A2C2-71391A6002B3}">
            <xm:f>SUM($N$17,$N$19,$N$21)&gt;SUM('３ページ'!$N$5,'３ページ'!$N$10:$N$13)</xm:f>
            <x14:dxf>
              <fill>
                <patternFill>
                  <bgColor rgb="FFFF0000"/>
                </patternFill>
              </fill>
            </x14:dxf>
          </x14:cfRule>
          <xm:sqref>N17</xm:sqref>
        </x14:conditionalFormatting>
        <x14:conditionalFormatting xmlns:xm="http://schemas.microsoft.com/office/excel/2006/main">
          <x14:cfRule type="expression" priority="14" id="{A9E4889F-8819-4D7B-B4F1-8014C6BD57E6}">
            <xm:f>SUM($N$17,$N$19,$N$21)&gt;SUM('３ページ'!$N$5,'３ページ'!$N$10:$N$13)</xm:f>
            <x14:dxf>
              <fill>
                <patternFill>
                  <bgColor rgb="FFFF0000"/>
                </patternFill>
              </fill>
            </x14:dxf>
          </x14:cfRule>
          <xm:sqref>N19</xm:sqref>
        </x14:conditionalFormatting>
        <x14:conditionalFormatting xmlns:xm="http://schemas.microsoft.com/office/excel/2006/main">
          <x14:cfRule type="expression" priority="13" id="{44BB9B96-1CB0-4247-9A98-8F041156401A}">
            <xm:f>SUM($N$17,$N$19,$N$21)&gt;SUM('３ページ'!$N$5,'３ページ'!$N$10:$N$13)</xm:f>
            <x14:dxf>
              <fill>
                <patternFill>
                  <bgColor rgb="FFFF0000"/>
                </patternFill>
              </fill>
            </x14:dxf>
          </x14:cfRule>
          <xm:sqref>N21</xm:sqref>
        </x14:conditionalFormatting>
        <x14:conditionalFormatting xmlns:xm="http://schemas.microsoft.com/office/excel/2006/main">
          <x14:cfRule type="expression" priority="12" id="{12797DE8-0588-47F9-BACD-9156E5CBC4F5}">
            <xm:f>SUM($O$17,$O$19,$O$21)&gt;SUM('３ページ'!$O$5,'３ページ'!$O$10:$O$13)</xm:f>
            <x14:dxf>
              <fill>
                <patternFill>
                  <bgColor rgb="FFFF0000"/>
                </patternFill>
              </fill>
            </x14:dxf>
          </x14:cfRule>
          <xm:sqref>O17</xm:sqref>
        </x14:conditionalFormatting>
        <x14:conditionalFormatting xmlns:xm="http://schemas.microsoft.com/office/excel/2006/main">
          <x14:cfRule type="expression" priority="11" id="{9814ED94-13C9-4328-9977-17D233576865}">
            <xm:f>SUM($O$17,$O$19,$O$21)&gt;SUM('３ページ'!$O$5,'３ページ'!$O$10:$O$13)</xm:f>
            <x14:dxf>
              <fill>
                <patternFill>
                  <bgColor rgb="FFFF0000"/>
                </patternFill>
              </fill>
            </x14:dxf>
          </x14:cfRule>
          <xm:sqref>O19</xm:sqref>
        </x14:conditionalFormatting>
        <x14:conditionalFormatting xmlns:xm="http://schemas.microsoft.com/office/excel/2006/main">
          <x14:cfRule type="expression" priority="10" id="{213BCB76-37DC-4699-A959-35A268321713}">
            <xm:f>SUM($O$17,$O$19,$O$21)&gt;SUM('３ページ'!$O$5,'３ページ'!$O$10:$O$13)</xm:f>
            <x14:dxf>
              <fill>
                <patternFill>
                  <bgColor rgb="FFFF0000"/>
                </patternFill>
              </fill>
            </x14:dxf>
          </x14:cfRule>
          <xm:sqref>O21</xm:sqref>
        </x14:conditionalFormatting>
        <x14:conditionalFormatting xmlns:xm="http://schemas.microsoft.com/office/excel/2006/main">
          <x14:cfRule type="expression" priority="9" id="{32A64D67-D0C3-4B37-BC20-9FC8C7B8C07D}">
            <xm:f>SUM($P$17,$P$19,$P$21)&gt;SUM('３ページ'!$P$5,'３ページ'!$P$10:$P$13)</xm:f>
            <x14:dxf>
              <fill>
                <patternFill>
                  <bgColor rgb="FFFF0000"/>
                </patternFill>
              </fill>
            </x14:dxf>
          </x14:cfRule>
          <xm:sqref>P17</xm:sqref>
        </x14:conditionalFormatting>
        <x14:conditionalFormatting xmlns:xm="http://schemas.microsoft.com/office/excel/2006/main">
          <x14:cfRule type="expression" priority="8" id="{4846F2EF-44CB-426E-AFA0-55B54BC15C15}">
            <xm:f>SUM($P$17,$P$19,$P$21)&gt;SUM('３ページ'!$P$5,'３ページ'!$P$10:$P$13)</xm:f>
            <x14:dxf>
              <fill>
                <patternFill>
                  <bgColor rgb="FFFF0000"/>
                </patternFill>
              </fill>
            </x14:dxf>
          </x14:cfRule>
          <xm:sqref>P19</xm:sqref>
        </x14:conditionalFormatting>
        <x14:conditionalFormatting xmlns:xm="http://schemas.microsoft.com/office/excel/2006/main">
          <x14:cfRule type="expression" priority="7" id="{52802D6A-3BC0-4379-91A2-C09A5BBCA5F3}">
            <xm:f>SUM($P$17,$P$19,$P$21)&gt;SUM('３ページ'!$P$5,'３ページ'!$P$10:$P$13)</xm:f>
            <x14:dxf>
              <fill>
                <patternFill>
                  <bgColor rgb="FFFF0000"/>
                </patternFill>
              </fill>
            </x14:dxf>
          </x14:cfRule>
          <xm:sqref>P21</xm:sqref>
        </x14:conditionalFormatting>
        <x14:conditionalFormatting xmlns:xm="http://schemas.microsoft.com/office/excel/2006/main">
          <x14:cfRule type="expression" priority="6" id="{194BD764-76F3-4DA8-ACA8-0107B2D138D0}">
            <xm:f>SUM($Q$17,$Q$19,$Q$21)&gt;SUM('３ページ'!$Q$5,'３ページ'!$Q$10:$Q$13)</xm:f>
            <x14:dxf>
              <fill>
                <patternFill>
                  <bgColor rgb="FFFF0000"/>
                </patternFill>
              </fill>
            </x14:dxf>
          </x14:cfRule>
          <xm:sqref>Q17</xm:sqref>
        </x14:conditionalFormatting>
        <x14:conditionalFormatting xmlns:xm="http://schemas.microsoft.com/office/excel/2006/main">
          <x14:cfRule type="expression" priority="5" id="{F8607A6D-3BFC-4D45-904E-48E6088CBC1A}">
            <xm:f>SUM($Q$17,$Q$19,$Q$21)&gt;SUM('３ページ'!$Q$5,'３ページ'!$Q$10:$Q$13)</xm:f>
            <x14:dxf>
              <fill>
                <patternFill>
                  <bgColor rgb="FFFF0000"/>
                </patternFill>
              </fill>
            </x14:dxf>
          </x14:cfRule>
          <xm:sqref>Q19</xm:sqref>
        </x14:conditionalFormatting>
        <x14:conditionalFormatting xmlns:xm="http://schemas.microsoft.com/office/excel/2006/main">
          <x14:cfRule type="expression" priority="4" id="{5C21A71C-51CC-4893-9865-93E867EEE02E}">
            <xm:f>SUM($Q$17,$Q$19,$Q$21)&gt;SUM('３ページ'!$Q$5,'３ページ'!$Q$10:$Q$13)</xm:f>
            <x14:dxf>
              <fill>
                <patternFill>
                  <bgColor rgb="FFFF0000"/>
                </patternFill>
              </fill>
            </x14:dxf>
          </x14:cfRule>
          <xm:sqref>Q21</xm:sqref>
        </x14:conditionalFormatting>
        <x14:conditionalFormatting xmlns:xm="http://schemas.microsoft.com/office/excel/2006/main">
          <x14:cfRule type="expression" priority="3" id="{73746E59-D628-4C1B-9564-F935583D367F}">
            <xm:f>SUM($R$17,$R$19,$R$21)&gt;SUM('３ページ'!$R$5,'３ページ'!$R$10:$R$13)</xm:f>
            <x14:dxf>
              <fill>
                <patternFill>
                  <bgColor rgb="FFFF0000"/>
                </patternFill>
              </fill>
            </x14:dxf>
          </x14:cfRule>
          <xm:sqref>R17</xm:sqref>
        </x14:conditionalFormatting>
        <x14:conditionalFormatting xmlns:xm="http://schemas.microsoft.com/office/excel/2006/main">
          <x14:cfRule type="expression" priority="2" id="{656877EC-90F6-4646-96C5-EB97017E1EDC}">
            <xm:f>SUM($R$17,$R$19,$R$21)&gt;SUM('３ページ'!$R$5,'３ページ'!$R$10:$R$13)</xm:f>
            <x14:dxf>
              <fill>
                <patternFill>
                  <bgColor rgb="FFFF0000"/>
                </patternFill>
              </fill>
            </x14:dxf>
          </x14:cfRule>
          <xm:sqref>R19</xm:sqref>
        </x14:conditionalFormatting>
        <x14:conditionalFormatting xmlns:xm="http://schemas.microsoft.com/office/excel/2006/main">
          <x14:cfRule type="expression" priority="1" id="{A8A493FC-6A5D-4B69-9CEC-FEAAA2B5CCE6}">
            <xm:f>SUM($R$17,$R$19,$R$21)&gt;SUM('３ページ'!$R$5,'３ページ'!$R$10:$R$13)</xm:f>
            <x14:dxf>
              <fill>
                <patternFill>
                  <bgColor rgb="FFFF0000"/>
                </patternFill>
              </fill>
            </x14:dxf>
          </x14:cfRule>
          <xm:sqref>R21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一番最初に入力</vt:lpstr>
      <vt:lpstr>交付申請書</vt:lpstr>
      <vt:lpstr>請求書</vt:lpstr>
      <vt:lpstr>実績報告書１ページ </vt:lpstr>
      <vt:lpstr>２ページ</vt:lpstr>
      <vt:lpstr>２-２ページ</vt:lpstr>
      <vt:lpstr>３ページ</vt:lpstr>
      <vt:lpstr>４ページ</vt:lpstr>
      <vt:lpstr>５ページ</vt:lpstr>
      <vt:lpstr>６ページ</vt:lpstr>
      <vt:lpstr>７ページ</vt:lpstr>
      <vt:lpstr>施設情報</vt:lpstr>
      <vt:lpstr>'２-２ページ'!Print_Area</vt:lpstr>
      <vt:lpstr>'３ページ'!Print_Area</vt:lpstr>
      <vt:lpstr>'４ページ'!Print_Area</vt:lpstr>
      <vt:lpstr>'５ページ'!Print_Area</vt:lpstr>
      <vt:lpstr>'６ページ'!Print_Area</vt:lpstr>
      <vt:lpstr>'７ページ'!Print_Area</vt:lpstr>
      <vt:lpstr>一番最初に入力!Print_Area</vt:lpstr>
      <vt:lpstr>交付申請書!Print_Area</vt:lpstr>
      <vt:lpstr>'実績報告書１ページ '!Print_Area</vt:lpstr>
      <vt:lpstr>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　康弘</dc:creator>
  <cp:lastModifiedBy>仙台市</cp:lastModifiedBy>
  <cp:lastPrinted>2024-03-12T08:58:18Z</cp:lastPrinted>
  <dcterms:created xsi:type="dcterms:W3CDTF">1997-01-08T22:48:59Z</dcterms:created>
  <dcterms:modified xsi:type="dcterms:W3CDTF">2024-03-13T04:19:12Z</dcterms:modified>
</cp:coreProperties>
</file>