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00" tabRatio="726" activeTab="8"/>
  </bookViews>
  <sheets>
    <sheet name="申請要領" sheetId="1" r:id="rId1"/>
    <sheet name="入力シート" sheetId="2" r:id="rId2"/>
    <sheet name="リストシート" sheetId="3" state="hidden" r:id="rId3"/>
    <sheet name="出力シート１" sheetId="4" r:id="rId4"/>
    <sheet name="出力シート２" sheetId="5" r:id="rId5"/>
    <sheet name="Sheet3" sheetId="6" state="hidden" r:id="rId6"/>
    <sheet name="出力シート３" sheetId="7" r:id="rId7"/>
    <sheet name="工事経歴シート　出力シート４" sheetId="8" r:id="rId8"/>
    <sheet name="工事経歴シート　入力例" sheetId="9" r:id="rId9"/>
  </sheets>
  <externalReferences>
    <externalReference r:id="rId12"/>
  </externalReferences>
  <definedNames>
    <definedName name="_">'入力シート'!$N$355</definedName>
    <definedName name="_00">'リストシート'!$K$38</definedName>
    <definedName name="_xlnm.Print_Area" localSheetId="3">'出力シート１'!$A$1:$AI$478</definedName>
    <definedName name="_xlnm.Print_Area" localSheetId="4">'出力シート２'!$A$1:$BO$110</definedName>
    <definedName name="_xlnm.Print_Area" localSheetId="6">'出力シート３'!$A$1:$S$98</definedName>
    <definedName name="_xlnm.Print_Area" localSheetId="0">'申請要領'!$A$1:$J$140</definedName>
    <definedName name="_xlnm.Print_Area" localSheetId="1">'入力シート'!$A$1:$AL$422</definedName>
    <definedName name="許可テストリスト">'入力シート'!$AO$314:$AP$323</definedName>
    <definedName name="許可確認リスト">'入力シート'!$AU$314:$AX$350</definedName>
    <definedName name="許可区分リスト">'リストシート'!$I$2:$I$3</definedName>
    <definedName name="許可元リスト">'リストシート'!$H$1:$H$48</definedName>
    <definedName name="月リスト">'リストシート'!$D$2:$D$13</definedName>
    <definedName name="元下リスト">'[1]リストシート'!$A$14:$A$15</definedName>
    <definedName name="元号リスト">'リストシート'!$B$2:$B$5</definedName>
    <definedName name="行政区リスト">'リストシート'!$A$14:$A$20</definedName>
    <definedName name="申請区分リスト">'リストシート'!$A$10:$A$11</definedName>
    <definedName name="申請種目リスト">'リストシート'!$J$2:$J$37</definedName>
    <definedName name="申請種目一覧">#REF!</definedName>
    <definedName name="性別リスト">'リストシート'!$F$2:$F$3</definedName>
    <definedName name="性別一覧">#REF!</definedName>
    <definedName name="総合評定値リスト">'リストシート'!$K$2:$L$38</definedName>
    <definedName name="電子入札システムリスト">'リストシート'!$A$28:$A$29</definedName>
    <definedName name="都道府県リスト">'リストシート'!$G$2:$G$48</definedName>
    <definedName name="都道府県名称">#REF!</definedName>
    <definedName name="日リスト">'リストシート'!$E$2:$E$32</definedName>
    <definedName name="年リスト">'リストシート'!$C$2:$C$65</definedName>
    <definedName name="法個リスト">'リストシート'!$A$2:$A$3</definedName>
  </definedNames>
  <calcPr fullCalcOnLoad="1"/>
</workbook>
</file>

<file path=xl/comments2.xml><?xml version="1.0" encoding="utf-8"?>
<comments xmlns="http://schemas.openxmlformats.org/spreadsheetml/2006/main">
  <authors>
    <author>仙台市</author>
  </authors>
  <commentList>
    <comment ref="AT312" authorId="0">
      <text>
        <r>
          <rPr>
            <b/>
            <sz val="9"/>
            <rFont val="ＭＳ Ｐゴシック"/>
            <family val="3"/>
          </rPr>
          <t>仙台市:</t>
        </r>
        <r>
          <rPr>
            <sz val="9"/>
            <rFont val="ＭＳ Ｐゴシック"/>
            <family val="3"/>
          </rPr>
          <t xml:space="preserve">
受任者廃止Sなしで受任者氏名ありの場合「１」セット</t>
        </r>
      </text>
    </comment>
    <comment ref="AW312" authorId="0">
      <text>
        <r>
          <rPr>
            <b/>
            <sz val="9"/>
            <rFont val="ＭＳ Ｐゴシック"/>
            <family val="3"/>
          </rPr>
          <t>仙台市:</t>
        </r>
        <r>
          <rPr>
            <sz val="9"/>
            <rFont val="ＭＳ Ｐゴシック"/>
            <family val="3"/>
          </rPr>
          <t xml:space="preserve">
申請に必要な許可ありのとき「０」、なしのとき「１」、受任者ありで許可なしのとき「２」セット</t>
        </r>
      </text>
    </comment>
  </commentList>
</comments>
</file>

<file path=xl/comments8.xml><?xml version="1.0" encoding="utf-8"?>
<comments xmlns="http://schemas.openxmlformats.org/spreadsheetml/2006/main">
  <authors>
    <author>仙台市</author>
  </authors>
  <commentList>
    <comment ref="H10" authorId="0">
      <text>
        <r>
          <rPr>
            <b/>
            <sz val="9"/>
            <rFont val="ＭＳ Ｐゴシック"/>
            <family val="3"/>
          </rPr>
          <t>名称が長いため、文字が見えなくなる場合は、判る程度に省略して下さい。</t>
        </r>
        <r>
          <rPr>
            <sz val="9"/>
            <rFont val="ＭＳ Ｐゴシック"/>
            <family val="3"/>
          </rPr>
          <t xml:space="preserve">
</t>
        </r>
      </text>
    </comment>
    <comment ref="O10" authorId="0">
      <text>
        <r>
          <rPr>
            <b/>
            <sz val="9"/>
            <rFont val="ＭＳ Ｐゴシック"/>
            <family val="3"/>
          </rPr>
          <t>工事名が長いため、文字が見えなくなる場合は、判る程度に省略して下さい。</t>
        </r>
        <r>
          <rPr>
            <sz val="9"/>
            <rFont val="ＭＳ Ｐゴシック"/>
            <family val="3"/>
          </rPr>
          <t xml:space="preserve">
</t>
        </r>
      </text>
    </comment>
    <comment ref="AA10" authorId="0">
      <text>
        <r>
          <rPr>
            <b/>
            <sz val="9"/>
            <rFont val="ＭＳ Ｐゴシック"/>
            <family val="3"/>
          </rPr>
          <t>工事内容が多いため、文字が見えなくなる場合は、判る程度に省略して下さい。:</t>
        </r>
        <r>
          <rPr>
            <sz val="9"/>
            <rFont val="ＭＳ Ｐゴシック"/>
            <family val="3"/>
          </rPr>
          <t xml:space="preserve">
</t>
        </r>
      </text>
    </comment>
    <comment ref="AK10" authorId="0">
      <text>
        <r>
          <rPr>
            <b/>
            <sz val="9"/>
            <rFont val="ＭＳ Ｐゴシック"/>
            <family val="3"/>
          </rPr>
          <t>税込み金額で記入して下さい。</t>
        </r>
      </text>
    </comment>
  </commentList>
</comments>
</file>

<file path=xl/sharedStrings.xml><?xml version="1.0" encoding="utf-8"?>
<sst xmlns="http://schemas.openxmlformats.org/spreadsheetml/2006/main" count="2421" uniqueCount="1492">
  <si>
    <t>１．誓約事項</t>
  </si>
  <si>
    <t>（1）　本申請書及び添付書類のすべての記載事項は事実と相違ないことを誓約します。</t>
  </si>
  <si>
    <t>（2）　いかなる公共団体の入札においても「私的独占の禁止及び公正取引の確保に関する</t>
  </si>
  <si>
    <t>　　　法律（独占禁止法）」に抵触する行為は行わないとともに、今後とも関係法令を遵守す</t>
  </si>
  <si>
    <t>　　　ることをあらためて誓約します。</t>
  </si>
  <si>
    <t>（3）　本申請が法人その他の団体による申請の場合は、当該団体の役員（業務を執行する</t>
  </si>
  <si>
    <t>　　　社員、取締役、執行役又はこれらに準ずる者、及びこれらの者と同等以上の支配力を</t>
  </si>
  <si>
    <t>　　　当該団体に対して有すると認められる者）が暴力団員（暴力団員でなくなった日から</t>
  </si>
  <si>
    <t>　　　５年を経過しない者を含む。）でないことを誓約します。</t>
  </si>
  <si>
    <t>２．同意事項</t>
  </si>
  <si>
    <t>（2）　私（法人その他の団体による申請の場合は当該団体、個人による申請の場合は当該</t>
  </si>
  <si>
    <t>　　　個人）に関する仙台市税納付状況(税目・税額・申告の有無等）について、仙台市財政</t>
  </si>
  <si>
    <t>総合評定値通知書の「ガラス工事」の総合評定値（Ｐ点）を入力欄に入力してください。</t>
  </si>
  <si>
    <t>総合評定値通知書の「タイル・れんが・ブロック工事」の総合評定値（Ｐ点）を入力欄に入力してください。</t>
  </si>
  <si>
    <t>総合評定値通知書の「鉄筋工事」の総合評定値（Ｐ点）を入力欄に入力してください。</t>
  </si>
  <si>
    <t>総合評定値通知書の「屋根工事」の総合評定値（Ｐ点）を入力欄に入力してください。</t>
  </si>
  <si>
    <t>総合評定値通知書の「板金工事」の総合評定値（Ｐ点）を入力欄に入力してください。</t>
  </si>
  <si>
    <t>総合評定値通知書の「建具工事」の総合評定値（Ｐ点）を入力欄に入力してください。</t>
  </si>
  <si>
    <t>総合評定値通知書の「内装仕上工事」の総合評定値（Ｐ点）を入力欄に入力してください。</t>
  </si>
  <si>
    <t>受任者廃止</t>
  </si>
  <si>
    <t>受任者廃止S</t>
  </si>
  <si>
    <t>連絡先を廃止する</t>
  </si>
  <si>
    <t>登録されている連絡先を廃止します。</t>
  </si>
  <si>
    <t>連絡先廃止S</t>
  </si>
  <si>
    <t>連絡先廃止</t>
  </si>
  <si>
    <t>屋　根　工　事　業</t>
  </si>
  <si>
    <t>電　気　工　事　業</t>
  </si>
  <si>
    <t>鋼 構 造 物 工 事 業</t>
  </si>
  <si>
    <t>鉄　筋　工　事　業</t>
  </si>
  <si>
    <t>舗　装　工　事　業</t>
  </si>
  <si>
    <t>石　　工　　事　　業</t>
  </si>
  <si>
    <t>管　　工　　事　　業</t>
  </si>
  <si>
    <t>総合評定値通知書の「電気工事」の総合評定値（Ｐ点）を入力欄に入力してください。</t>
  </si>
  <si>
    <t>総合評定値通知書の「電気通信工事」の総合評定値（Ｐ点）を入力欄に入力してください。</t>
  </si>
  <si>
    <t>総合評定値通知書の「管工事」の総合評定値（Ｐ点）を入力欄に入力してください。</t>
  </si>
  <si>
    <t>総合評定値通知書の「機械器具設置工事」の総合評定値（Ｐ点）を入力欄に入力してください。</t>
  </si>
  <si>
    <t>総合評定値通知書の「熱絶縁工事」の総合評定値（Ｐ点）を入力欄に入力してください。</t>
  </si>
  <si>
    <t>35 消防施設工事</t>
  </si>
  <si>
    <t>総合評定値通知書の「消防施設工事」の総合評定値（Ｐ点）を入力欄に入力してください。</t>
  </si>
  <si>
    <t>総合評定値通知書の「鋼構造物工事」の総合評定値（Ｐ点）を入力欄に入力してください。</t>
  </si>
  <si>
    <t>総合評定値通知書の「とび・土工・コンクリート工事」の総合評定値（Ｐ点）を入力欄に入力してください。</t>
  </si>
  <si>
    <t>総合評定値通知書の「水道施設工事」又は「機械器具設置工事」のいずれか高い総合評定値（Ｐ点）を入力欄に入力してください。</t>
  </si>
  <si>
    <t>総合評定値通知書の「清掃施設工事」又は「機械器具設置工事」のいずれか高い総合評定値（Ｐ点）を入力欄に入力してください。</t>
  </si>
  <si>
    <t>第2希望種目</t>
  </si>
  <si>
    <t>第3希望種目</t>
  </si>
  <si>
    <t>第4希望種目</t>
  </si>
  <si>
    <t>第5希望種目</t>
  </si>
  <si>
    <t>第6希望種目</t>
  </si>
  <si>
    <t>所 属</t>
  </si>
  <si>
    <t>氏 名</t>
  </si>
  <si>
    <t>職　名</t>
  </si>
  <si>
    <t>性　別</t>
  </si>
  <si>
    <t>元号リスト</t>
  </si>
  <si>
    <t>年リスト</t>
  </si>
  <si>
    <t>月リスト</t>
  </si>
  <si>
    <t>日リスト</t>
  </si>
  <si>
    <t>性別リスト</t>
  </si>
  <si>
    <t>都道府県リスト</t>
  </si>
  <si>
    <t>許可区分リスト</t>
  </si>
  <si>
    <t>申請種目リスト</t>
  </si>
  <si>
    <t>総合評定値リスト</t>
  </si>
  <si>
    <t>法　人
個　人</t>
  </si>
  <si>
    <t>法個リスト</t>
  </si>
  <si>
    <t>法人</t>
  </si>
  <si>
    <t>個人</t>
  </si>
  <si>
    <t>業者名称</t>
  </si>
  <si>
    <t>株式会社　仙台建設</t>
  </si>
  <si>
    <t>入力例</t>
  </si>
  <si>
    <t>入力欄</t>
  </si>
  <si>
    <t>入力上の注意</t>
  </si>
  <si>
    <t>電話番号</t>
  </si>
  <si>
    <t>ＦＡＸ番号</t>
  </si>
  <si>
    <t>代表取締役</t>
  </si>
  <si>
    <t>仙台　太郎</t>
  </si>
  <si>
    <t>郵便番号</t>
  </si>
  <si>
    <t>青森県</t>
  </si>
  <si>
    <t>宮城県</t>
  </si>
  <si>
    <t>秋田県</t>
  </si>
  <si>
    <t>山形県</t>
  </si>
  <si>
    <t>福島県</t>
  </si>
  <si>
    <t>茨城県</t>
  </si>
  <si>
    <t>栃木県</t>
  </si>
  <si>
    <t>群馬県</t>
  </si>
  <si>
    <t>埼玉県</t>
  </si>
  <si>
    <t>千葉県</t>
  </si>
  <si>
    <t>東京都</t>
  </si>
  <si>
    <t>新潟県</t>
  </si>
  <si>
    <t>富山県</t>
  </si>
  <si>
    <t>神奈川県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</si>
  <si>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</si>
  <si>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</si>
  <si>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</si>
  <si>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</si>
  <si>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</si>
  <si>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</si>
  <si>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</si>
  <si>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</si>
  <si>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</si>
  <si>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</si>
  <si>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</si>
  <si>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</si>
  <si>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</si>
  <si>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</si>
  <si>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</si>
  <si>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</si>
  <si>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徳島県</t>
  </si>
  <si>
    <t>広島県</t>
  </si>
  <si>
    <t>山口県</t>
  </si>
  <si>
    <t>香川県</t>
  </si>
  <si>
    <t>愛媛県</t>
  </si>
  <si>
    <t>高知県</t>
  </si>
  <si>
    <t>福岡県</t>
  </si>
  <si>
    <t>佐賀県</t>
  </si>
  <si>
    <t>長崎県</t>
  </si>
  <si>
    <t>熊本県</t>
  </si>
  <si>
    <t>大分県</t>
  </si>
  <si>
    <t>宮崎県</t>
  </si>
  <si>
    <t>鹿児島県</t>
  </si>
  <si>
    <t>沖縄県</t>
  </si>
  <si>
    <t>市区町村
以降</t>
  </si>
  <si>
    <t>本店（主たる営業所）</t>
  </si>
  <si>
    <t>法定雇用
障害者数</t>
  </si>
  <si>
    <t>東北支店</t>
  </si>
  <si>
    <t>支店・営業所名称・所在地</t>
  </si>
  <si>
    <t>支店・営業所の代表者</t>
  </si>
  <si>
    <t>支店長</t>
  </si>
  <si>
    <t>東北　次郎</t>
  </si>
  <si>
    <t>資本金</t>
  </si>
  <si>
    <t>許可番号</t>
  </si>
  <si>
    <t>許可元</t>
  </si>
  <si>
    <t>経営事項
審査
基準日</t>
  </si>
  <si>
    <t>許可元名称</t>
  </si>
  <si>
    <t>兵庫県</t>
  </si>
  <si>
    <t>（あて先）</t>
  </si>
  <si>
    <t>仙台市長</t>
  </si>
  <si>
    <t>仙台市水道事業管理者</t>
  </si>
  <si>
    <t>仙台市交通事業管理者</t>
  </si>
  <si>
    <t>仙台市ガス事業管理者</t>
  </si>
  <si>
    <t>仙台市病院事業管理者</t>
  </si>
  <si>
    <t>申請人住所</t>
  </si>
  <si>
    <t>生年月日</t>
  </si>
  <si>
    <t>男性</t>
  </si>
  <si>
    <t>女性</t>
  </si>
  <si>
    <t>代表者職氏名</t>
  </si>
  <si>
    <t>委　　　任　　　状</t>
  </si>
  <si>
    <t>　私は、下記受任者を代理人と定め、仙台市競争入札参加資格の有効期間における</t>
  </si>
  <si>
    <t>仙台市との下記事項に関する権限を委任します。</t>
  </si>
  <si>
    <t>記</t>
  </si>
  <si>
    <t>１．見積り、入札及び契約の締結に関すること。（契約の変更、解約に関することを含む。）</t>
  </si>
  <si>
    <t>２．復代理人を選任すること。</t>
  </si>
  <si>
    <t>３．契約代金を請求及び受領すること。</t>
  </si>
  <si>
    <t>４．契約違反又は債務保証に基づいて生ずる債務を履行すること。</t>
  </si>
  <si>
    <t>１．申請区分</t>
  </si>
  <si>
    <t>　　工事…工事請負</t>
  </si>
  <si>
    <t>２．競争入札参加者の資格</t>
  </si>
  <si>
    <t>３．申請書受付期間等</t>
  </si>
  <si>
    <t>４．競争入札参加資格登録日</t>
  </si>
  <si>
    <t>５．提出書類</t>
  </si>
  <si>
    <t>６．注意事項</t>
  </si>
  <si>
    <t>７．事業協同組合等の競争入札参加資格審査申請</t>
  </si>
  <si>
    <t>５．共同企業体の結成及び結成後の共同企業体に関する上記各項の権限。</t>
  </si>
  <si>
    <t>本店・本社所在地</t>
  </si>
  <si>
    <t>　　　建設業許可年月日　　</t>
  </si>
  <si>
    <t>商号又は名称</t>
  </si>
  <si>
    <t>受任者</t>
  </si>
  <si>
    <t>支店・営業所等所在地</t>
  </si>
  <si>
    <t>受任者職氏名</t>
  </si>
  <si>
    <t>支店・営業所名称</t>
  </si>
  <si>
    <t>担当者所属・氏名・連絡先</t>
  </si>
  <si>
    <t>本社　営業部</t>
  </si>
  <si>
    <t>使　用　印　鑑　届</t>
  </si>
  <si>
    <t>下記印鑑を、入札、見積り、契約の締結、代金の請求及び受領、その他契約に関し</t>
  </si>
  <si>
    <t>使用しますので届け出ます。</t>
  </si>
  <si>
    <t>注意事項</t>
  </si>
  <si>
    <t>１　入札書、見積書、契約書、代金請求書及び領収書等に使用する印鑑を所定欄に鮮明に</t>
  </si>
  <si>
    <t>押印してください。</t>
  </si>
  <si>
    <t>建　　設　　業　　許　　可　　関　　係</t>
  </si>
  <si>
    <t>２　入札、契約等の権限を代理人に委任する場合は、委任状の受任者の使用印を所定欄に</t>
  </si>
  <si>
    <t>みちのく登録日</t>
  </si>
  <si>
    <t>上記項目で「１」が選択されていません。</t>
  </si>
  <si>
    <t>認証登録の有効期限を入力してください。</t>
  </si>
  <si>
    <t>申請年月日編集</t>
  </si>
  <si>
    <t>申請区分コード編集</t>
  </si>
  <si>
    <t>地域コード編集</t>
  </si>
  <si>
    <t>小数点以下切捨編集</t>
  </si>
  <si>
    <t>受任者廃止表示</t>
  </si>
  <si>
    <t>番号ダブリ表示</t>
  </si>
  <si>
    <t>連絡先廃止表示</t>
  </si>
  <si>
    <t>更新チェック</t>
  </si>
  <si>
    <t>経審申請中チェック</t>
  </si>
  <si>
    <t>経審を受けない方
チェック</t>
  </si>
  <si>
    <t>"p"ならシート2に出力OK</t>
  </si>
  <si>
    <t>基準日（申請要領から）</t>
  </si>
  <si>
    <t>許可状態S</t>
  </si>
  <si>
    <t>１：OK２：許可切れ３：更新申請中</t>
  </si>
  <si>
    <t>登録時点で有効期限が切れます。新しい許可日を入力するか、あるいは更新申請中の場合は申請中をチェックしてください。</t>
  </si>
  <si>
    <t>申請に必要な熱絶縁工事業の許可がありません。</t>
  </si>
  <si>
    <t>申請に必要な消防施設工事業の許可がありません。</t>
  </si>
  <si>
    <t>受任者には申請に必要な土木工事業の許可がありません。</t>
  </si>
  <si>
    <t>受任者には申請に必要な鋼構造物設置工事業の許可がありません。</t>
  </si>
  <si>
    <t>受任者には申請に必要な舗装工事業の許可がありません。</t>
  </si>
  <si>
    <t>受任者には申請に必要な造園工事業の許可がありません。</t>
  </si>
  <si>
    <t>受任者には申請に必要な塗装工事業の許可がありません。</t>
  </si>
  <si>
    <t>受任者には申請に必要なしゅんせつ工事業の許可がありません。</t>
  </si>
  <si>
    <t>受任者には申請に必要なさく井工事業の許可がありません。</t>
  </si>
  <si>
    <t>受任者には申請に必要な建築工事業の許可がありません。</t>
  </si>
  <si>
    <t>受任者には申請に必要な防水工事業の許可がありません。</t>
  </si>
  <si>
    <t>受任者には申請に必要な大工工事業の許可がありません。</t>
  </si>
  <si>
    <t>受任者には申請に必要な左官工事業の許可がありません。</t>
  </si>
  <si>
    <t>受任者には申請に必要な石工事業の許可がありません。</t>
  </si>
  <si>
    <t>受任者には申請に必要なガラス工事業の許可がありません。</t>
  </si>
  <si>
    <t>受任者には申請に必要なﾀｲﾙ・れんが・ﾌﾞﾛｯｸ工事業の許可がありません。</t>
  </si>
  <si>
    <t>受任者には申請に必要な鉄筋工事業の許可がありません。</t>
  </si>
  <si>
    <t>受任者には申請に必要な屋根工事業の許可がありません。</t>
  </si>
  <si>
    <t>受任者には申請に必要な板金工事業の許可がありません。</t>
  </si>
  <si>
    <t>受任者には申請に必要な建具工事業の許可がありません。</t>
  </si>
  <si>
    <t>受任者には申請に必要な内装仕上工事業の許可がありません。</t>
  </si>
  <si>
    <t>受任者には申請に必要な電気工事業の許可がありません。</t>
  </si>
  <si>
    <t>受任者には申請に必要な電気通信工事業の許可がありません。</t>
  </si>
  <si>
    <t>受任者には申請に必要な管工事業の許可がありません。</t>
  </si>
  <si>
    <t>受任者には申請に必要な水道施設工事業または機械器具設置工事業の許可がありません。</t>
  </si>
  <si>
    <t>受任者には申請に必要な清掃施設工事業または機械器具設置工事業の許可がありません。</t>
  </si>
  <si>
    <t>受任者には申請に必要な機械器具設置工事業の許可がありません。</t>
  </si>
  <si>
    <t>受任者には申請に必要な熱絶縁工事業の許可がありません。</t>
  </si>
  <si>
    <t>受任者には申請に必要な消防施設工事業の許可がありません。</t>
  </si>
  <si>
    <t>登録時点で有効期限が切れます。最新の審査基準日を入力するか、あるいは更新申請中の場合は申請中をチェックしてください。</t>
  </si>
  <si>
    <t>経営事項審査申請中</t>
  </si>
  <si>
    <t>経審状態S</t>
  </si>
  <si>
    <t>１：OK２：期限切れ３：更新申請中４：申請なし</t>
  </si>
  <si>
    <t>経審申請なし</t>
  </si>
  <si>
    <t>登録時点で有効期間が切れます。</t>
  </si>
  <si>
    <t>連絡先
廃止ﾁｪｯｸ</t>
  </si>
  <si>
    <t>電話ダブリS</t>
  </si>
  <si>
    <t>FAXダブリS</t>
  </si>
  <si>
    <t>廃止ﾁｪｯｸ</t>
  </si>
  <si>
    <t>申請種目１</t>
  </si>
  <si>
    <t>申請種目２</t>
  </si>
  <si>
    <t>申請種目３</t>
  </si>
  <si>
    <t>申請種目４</t>
  </si>
  <si>
    <t>申請種目５</t>
  </si>
  <si>
    <t>申請種目６</t>
  </si>
  <si>
    <t>ダブリなし連絡先電話</t>
  </si>
  <si>
    <t>ダブリなし連絡先FAX</t>
  </si>
  <si>
    <t>小数点以下は切り捨てます。</t>
  </si>
  <si>
    <t>総合
評定値
（P点)</t>
  </si>
  <si>
    <t>継続申請の方は業者番号を入力してください。</t>
  </si>
  <si>
    <t>〒９８０－８６７１</t>
  </si>
  <si>
    <t>３　社印（社判・角判)等の個人（代表者）を特定することができない印は、使用できません。</t>
  </si>
  <si>
    <t>４　実印は、印鑑証明書と同じ印を押印してください。</t>
  </si>
  <si>
    <t>受付番号</t>
  </si>
  <si>
    <t>業者番号</t>
  </si>
  <si>
    <t>地域コード</t>
  </si>
  <si>
    <t>届出区分</t>
  </si>
  <si>
    <t>申請日</t>
  </si>
  <si>
    <t>一連番号</t>
  </si>
  <si>
    <t>業者登録区分</t>
  </si>
  <si>
    <t>漢　字</t>
  </si>
  <si>
    <t>業　　　者
名　　　称
(本　店）</t>
  </si>
  <si>
    <t>電　話
番　号</t>
  </si>
  <si>
    <t>ＦＡＸ
番 号</t>
  </si>
  <si>
    <t>法人・個人
区分</t>
  </si>
  <si>
    <t>所　在　地</t>
  </si>
  <si>
    <t>郵　便
番　号</t>
  </si>
  <si>
    <t>市区町
村以降</t>
  </si>
  <si>
    <t>都道府県
コード</t>
  </si>
  <si>
    <t>都道府県
（名称）</t>
  </si>
  <si>
    <t>代　表　者</t>
  </si>
  <si>
    <t>役職名</t>
  </si>
  <si>
    <t>氏　名</t>
  </si>
  <si>
    <t>みちのく環境管理規格</t>
  </si>
  <si>
    <t>職員数</t>
  </si>
  <si>
    <t>55人</t>
  </si>
  <si>
    <t>59人</t>
  </si>
  <si>
    <t>雇　　　用
障害者数</t>
  </si>
  <si>
    <t>63人</t>
  </si>
  <si>
    <t>報奨金支
給対象者</t>
  </si>
  <si>
    <t>受　任　者</t>
  </si>
  <si>
    <t>申　請　者</t>
  </si>
  <si>
    <t>支　店　等</t>
  </si>
  <si>
    <t>名　称</t>
  </si>
  <si>
    <t>（1）　私（代表者個人）が暴力団等との関係を有しないことを確認するため、本申請書に添</t>
  </si>
  <si>
    <t>　　　付する「競争入札参加資格審査申請書 記載内容確認書」に記載された私に関する個</t>
  </si>
  <si>
    <t>　　　人情報を、仙台市が宮城県警察本部に提供して照会することに同意します。</t>
  </si>
  <si>
    <t xml:space="preserve"> 【受任者同意事項】　私（受任者個人）が暴力団等との関係を有しないことを確認するため、</t>
  </si>
  <si>
    <t xml:space="preserve"> 本書と同時に提出する「競争入札参加資格審査申請書 記載内容確認書」に記載された私に</t>
  </si>
  <si>
    <t xml:space="preserve"> 関する個人情報を、仙台市が宮城県警察本部に提供して照会することに同意します。</t>
  </si>
  <si>
    <t>委任者</t>
  </si>
  <si>
    <t>受任者</t>
  </si>
  <si>
    <t>連　絡　先</t>
  </si>
  <si>
    <t>申　請
種　目</t>
  </si>
  <si>
    <t>一兆</t>
  </si>
  <si>
    <t>十億</t>
  </si>
  <si>
    <t>百万</t>
  </si>
  <si>
    <t>17千円</t>
  </si>
  <si>
    <t>許　可
番　号</t>
  </si>
  <si>
    <t>番　　　　　　　号</t>
  </si>
  <si>
    <t>区　分</t>
  </si>
  <si>
    <t>許　可　年　月　日</t>
  </si>
  <si>
    <t>種目1</t>
  </si>
  <si>
    <t>総合評定値</t>
  </si>
  <si>
    <t>種目2</t>
  </si>
  <si>
    <t>種目3</t>
  </si>
  <si>
    <t>種目4</t>
  </si>
  <si>
    <t>種目5</t>
  </si>
  <si>
    <t>種目6</t>
  </si>
  <si>
    <t>経　　　　審
審査基準日</t>
  </si>
  <si>
    <t>業者名称（本店）</t>
  </si>
  <si>
    <t>大臣許可</t>
  </si>
  <si>
    <t>岩手県</t>
  </si>
  <si>
    <t>区分</t>
  </si>
  <si>
    <t>許　可　元　区　分　一　覧　表</t>
  </si>
  <si>
    <t>日</t>
  </si>
  <si>
    <t>月</t>
  </si>
  <si>
    <t>年</t>
  </si>
  <si>
    <t>昭和</t>
  </si>
  <si>
    <t>25</t>
  </si>
  <si>
    <t>明治</t>
  </si>
  <si>
    <t>大正</t>
  </si>
  <si>
    <t>平成</t>
  </si>
  <si>
    <t>02</t>
  </si>
  <si>
    <t>03</t>
  </si>
  <si>
    <t>04</t>
  </si>
  <si>
    <t>05</t>
  </si>
  <si>
    <t>06</t>
  </si>
  <si>
    <t>07</t>
  </si>
  <si>
    <t>08</t>
  </si>
  <si>
    <t>09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</si>
  <si>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</si>
  <si>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</si>
  <si>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</si>
  <si>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</si>
  <si>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</si>
  <si>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</si>
  <si>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</si>
  <si>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</si>
  <si>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</si>
  <si>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</si>
  <si>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</si>
  <si>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</si>
  <si>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</si>
  <si>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</si>
  <si>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</si>
  <si>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</si>
  <si>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</si>
  <si>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</si>
  <si>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</si>
  <si>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</si>
  <si>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</si>
  <si>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</si>
  <si>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</si>
  <si>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</si>
  <si>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</si>
  <si>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</si>
  <si>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</si>
  <si>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</si>
  <si>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</si>
  <si>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</si>
  <si>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</si>
  <si>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</si>
  <si>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</si>
  <si>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</si>
  <si>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</si>
  <si>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</si>
  <si>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</si>
  <si>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</si>
  <si>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</si>
  <si>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</si>
  <si>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</si>
  <si>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</si>
  <si>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</si>
  <si>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</si>
  <si>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</si>
  <si>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</si>
  <si>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</si>
  <si>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</si>
  <si>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</si>
  <si>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</si>
  <si>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</si>
  <si>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</si>
  <si>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</si>
  <si>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</si>
  <si>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</si>
  <si>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</si>
  <si>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</si>
  <si>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</si>
  <si>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</si>
  <si>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</si>
  <si>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</si>
  <si>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</si>
  <si>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</si>
  <si>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</si>
  <si>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</si>
  <si>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</si>
  <si>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</si>
  <si>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</si>
  <si>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</si>
  <si>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</si>
  <si>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</si>
  <si>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</si>
  <si>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</si>
  <si>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</si>
  <si>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</si>
  <si>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</si>
  <si>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</si>
  <si>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</si>
  <si>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</si>
  <si>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</si>
  <si>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</si>
  <si>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</si>
  <si>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</si>
  <si>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</si>
  <si>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</si>
  <si>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</si>
  <si>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</si>
  <si>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</si>
  <si>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</si>
  <si>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</si>
  <si>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</si>
  <si>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</si>
  <si>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</si>
  <si>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</si>
  <si>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</si>
  <si>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</si>
  <si>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</si>
  <si>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</si>
  <si>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</si>
  <si>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</si>
  <si>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</si>
  <si>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00 国土交通大臣許可</t>
  </si>
  <si>
    <t>01 北海道知事許可</t>
  </si>
  <si>
    <t>02 青森県知事許可</t>
  </si>
  <si>
    <t>03 岩手県知事許可</t>
  </si>
  <si>
    <t>04 宮城県知事許可</t>
  </si>
  <si>
    <t>05 秋田県知事許可</t>
  </si>
  <si>
    <t>06 山形県知事許可</t>
  </si>
  <si>
    <t>07 福島県知事許可</t>
  </si>
  <si>
    <t>08 茨城県知事許可</t>
  </si>
  <si>
    <t>09 栃木県知事許可</t>
  </si>
  <si>
    <t>10 群馬県知事許可</t>
  </si>
  <si>
    <t>11 埼玉県知事許可</t>
  </si>
  <si>
    <t>12 千葉県知事許可</t>
  </si>
  <si>
    <t>Ⅰ　基本事項入力欄</t>
  </si>
  <si>
    <t>　１　申請年月日入力欄</t>
  </si>
  <si>
    <t>　２　申請区分・業者番号入力欄</t>
  </si>
  <si>
    <t>Ⅱ　会社情報入力欄</t>
  </si>
  <si>
    <t>　１　申請者名入力欄</t>
  </si>
  <si>
    <t>　２　本店（主たる営業所）所在地入力欄</t>
  </si>
  <si>
    <t>　３　登記簿上の本店所在地入力欄
　　（上記の本店（主たる営業所）所在地と異なる場合のみ入力してください）</t>
  </si>
  <si>
    <t>　１　建設業許可関係入力欄</t>
  </si>
  <si>
    <t>Ⅲ　建設業許可・申請種目入力欄</t>
  </si>
  <si>
    <t>　２　申　請　種　目　入　力　欄</t>
  </si>
  <si>
    <t>13 東京都知事許可</t>
  </si>
  <si>
    <t>14 神奈川県知事許可</t>
  </si>
  <si>
    <t>15 新潟県知事許可</t>
  </si>
  <si>
    <t>16 富山県知事許可</t>
  </si>
  <si>
    <t>17 石川県知事許可</t>
  </si>
  <si>
    <t>18 福井県知事許可</t>
  </si>
  <si>
    <t>19 山梨県知事許可</t>
  </si>
  <si>
    <t>20 長野県知事許可</t>
  </si>
  <si>
    <t>21 岐阜県知事許可</t>
  </si>
  <si>
    <t>22 静岡県知事許可</t>
  </si>
  <si>
    <t>23 愛知県知事許可</t>
  </si>
  <si>
    <t>24 三重県知事許可</t>
  </si>
  <si>
    <t>25 滋賀県知事許可</t>
  </si>
  <si>
    <t>26 京都府知事許可</t>
  </si>
  <si>
    <t>27 大阪府知事許可</t>
  </si>
  <si>
    <t>28 兵庫県知事許可</t>
  </si>
  <si>
    <t>29 奈良県知事許可</t>
  </si>
  <si>
    <t>30 和歌山県知事許可</t>
  </si>
  <si>
    <t>31 鳥取県知事許可</t>
  </si>
  <si>
    <t>（最も強く入札参加を希望する種目を「第１希望種目」欄で選択し、以下、希望の強い順に最高6種目までドロップダウンリストから選択してください。</t>
  </si>
  <si>
    <t>重複して選択はできません。</t>
  </si>
  <si>
    <t>第1希望種目</t>
  </si>
  <si>
    <t>32 島根県知事許可</t>
  </si>
  <si>
    <t>33 岡山県知事許可</t>
  </si>
  <si>
    <t>34 広島県知事許可</t>
  </si>
  <si>
    <t>35 山口県知事許可</t>
  </si>
  <si>
    <t>36 徳島県知事許可</t>
  </si>
  <si>
    <t>37 香川県知事許可</t>
  </si>
  <si>
    <t>38 愛媛県知事許可</t>
  </si>
  <si>
    <t>39 高知県知事許可</t>
  </si>
  <si>
    <t>40 福岡県知事許可</t>
  </si>
  <si>
    <t>41 佐賀県知事許可</t>
  </si>
  <si>
    <t>42 長崎県知事許可</t>
  </si>
  <si>
    <t>43 熊本県知事許可</t>
  </si>
  <si>
    <t>44 大分県知事許可</t>
  </si>
  <si>
    <t>45 宮崎県知事許可</t>
  </si>
  <si>
    <t>46 鹿児島県知事許可</t>
  </si>
  <si>
    <t>47 沖縄県知事許可</t>
  </si>
  <si>
    <t>1 特定建設業許可</t>
  </si>
  <si>
    <t>2 一般建設業許可</t>
  </si>
  <si>
    <t>01 土木工事</t>
  </si>
  <si>
    <t>02 法面処理工事</t>
  </si>
  <si>
    <t>03 杭打工事</t>
  </si>
  <si>
    <t>04 ＰＣ桁工事</t>
  </si>
  <si>
    <t>05 鋼橋上部工事</t>
  </si>
  <si>
    <t>06 舗装工事</t>
  </si>
  <si>
    <t>07 造園工事</t>
  </si>
  <si>
    <t>08 区画線設置工事</t>
  </si>
  <si>
    <t>09 道路標識設置工事</t>
  </si>
  <si>
    <t>10 しゅんせつ工事</t>
  </si>
  <si>
    <t>11 さく井工事</t>
  </si>
  <si>
    <t>13 木造建築工事</t>
  </si>
  <si>
    <t>14 プレハブ建築工事</t>
  </si>
  <si>
    <t>15 家屋解体工事</t>
  </si>
  <si>
    <t>16 塗装工事</t>
  </si>
  <si>
    <t>17 防水工事</t>
  </si>
  <si>
    <t>18 大工工事</t>
  </si>
  <si>
    <t>19 左官工事</t>
  </si>
  <si>
    <t>20 石工事</t>
  </si>
  <si>
    <t>21 ガラス工事</t>
  </si>
  <si>
    <t>23 鉄筋工事</t>
  </si>
  <si>
    <t>24 屋根工事</t>
  </si>
  <si>
    <t>25 板金工事</t>
  </si>
  <si>
    <t>26 建具工事</t>
  </si>
  <si>
    <t>27 内装仕上工事</t>
  </si>
  <si>
    <t>28 電気設備工事</t>
  </si>
  <si>
    <t>30 給排水衛生冷暖房工事</t>
  </si>
  <si>
    <t>31 水処理施設工事</t>
  </si>
  <si>
    <t>34 熱絶縁工事</t>
  </si>
  <si>
    <t>36 その他鋼構造物設置工事</t>
  </si>
  <si>
    <t>申請年月日</t>
  </si>
  <si>
    <t>都道府県
名称</t>
  </si>
  <si>
    <t>01</t>
  </si>
  <si>
    <t>02</t>
  </si>
  <si>
    <t>フリガナ</t>
  </si>
  <si>
    <t>03</t>
  </si>
  <si>
    <t>―</t>
  </si>
  <si>
    <t>04</t>
  </si>
  <si>
    <t>05</t>
  </si>
  <si>
    <t>06</t>
  </si>
  <si>
    <t>07</t>
  </si>
  <si>
    <t>08</t>
  </si>
  <si>
    <t>09</t>
  </si>
  <si>
    <t>10</t>
  </si>
  <si>
    <t>11</t>
  </si>
  <si>
    <t>12</t>
  </si>
  <si>
    <t>13</t>
  </si>
  <si>
    <t>14</t>
  </si>
  <si>
    <t>15</t>
  </si>
  <si>
    <t>00</t>
  </si>
  <si>
    <t>24</t>
  </si>
  <si>
    <t>25</t>
  </si>
  <si>
    <t>26</t>
  </si>
  <si>
    <t>27</t>
  </si>
  <si>
    <t>28</t>
  </si>
  <si>
    <t>29</t>
  </si>
  <si>
    <t>30</t>
  </si>
  <si>
    <t>31</t>
  </si>
  <si>
    <t>32</t>
  </si>
  <si>
    <t>09</t>
  </si>
  <si>
    <t>33</t>
  </si>
  <si>
    <t>34</t>
  </si>
  <si>
    <t>35</t>
  </si>
  <si>
    <t>36</t>
  </si>
  <si>
    <t>37</t>
  </si>
  <si>
    <t>38</t>
  </si>
  <si>
    <t>39</t>
  </si>
  <si>
    <t>16</t>
  </si>
  <si>
    <t>40</t>
  </si>
  <si>
    <t>17</t>
  </si>
  <si>
    <t>41</t>
  </si>
  <si>
    <t>18</t>
  </si>
  <si>
    <t>42</t>
  </si>
  <si>
    <t>19</t>
  </si>
  <si>
    <t>43</t>
  </si>
  <si>
    <t>20</t>
  </si>
  <si>
    <t>仙台市青葉区表小路１０</t>
  </si>
  <si>
    <t>仙台市青葉区国分町３‐７‐１　表小路ビル1階</t>
  </si>
  <si>
    <t>仙台市宮城野区五輪２－１２－３５　宮城野ビル４階</t>
  </si>
  <si>
    <t>44</t>
  </si>
  <si>
    <t>21</t>
  </si>
  <si>
    <t>45</t>
  </si>
  <si>
    <t>22</t>
  </si>
  <si>
    <t>46</t>
  </si>
  <si>
    <t>23</t>
  </si>
  <si>
    <t>Ｎｏ．１</t>
  </si>
  <si>
    <t>Ｎｏ．２</t>
  </si>
  <si>
    <t>電話
番号</t>
  </si>
  <si>
    <t>仙台市使用欄</t>
  </si>
  <si>
    <t>受付年月日</t>
  </si>
  <si>
    <t>所　属</t>
  </si>
  <si>
    <t>作成担当者</t>
  </si>
  <si>
    <t>北海道</t>
  </si>
  <si>
    <t>申請種目と建設業許可の関係</t>
  </si>
  <si>
    <t>申請に必要
な建設業
許可（略号）</t>
  </si>
  <si>
    <t>更新申請中</t>
  </si>
  <si>
    <t>許可更新申請中</t>
  </si>
  <si>
    <t>審査申請中</t>
  </si>
  <si>
    <t>建設業の種類</t>
  </si>
  <si>
    <t>特定</t>
  </si>
  <si>
    <t>一般</t>
  </si>
  <si>
    <t>建設業
の種類</t>
  </si>
  <si>
    <t>本店・本社</t>
  </si>
  <si>
    <t>本社</t>
  </si>
  <si>
    <t>受任</t>
  </si>
  <si>
    <t>申請種目</t>
  </si>
  <si>
    <t>申請許可S</t>
  </si>
  <si>
    <t>受任S</t>
  </si>
  <si>
    <t>表示メッセージ</t>
  </si>
  <si>
    <t>許可なしメッセージ</t>
  </si>
  <si>
    <t>受任者許可なしメッセージ</t>
  </si>
  <si>
    <t>12 鉄骨・鉄筋ｺﾝｸﾘｰﾄ建築工事</t>
  </si>
  <si>
    <t>22 ﾀｲﾙ・れんが・ﾌﾞﾛｯｸ工事</t>
  </si>
  <si>
    <t>略号</t>
  </si>
  <si>
    <t>土</t>
  </si>
  <si>
    <t>建</t>
  </si>
  <si>
    <t>大</t>
  </si>
  <si>
    <t>左</t>
  </si>
  <si>
    <t>受任者を廃止する</t>
  </si>
  <si>
    <t>石</t>
  </si>
  <si>
    <t>屋</t>
  </si>
  <si>
    <t>電</t>
  </si>
  <si>
    <t>管</t>
  </si>
  <si>
    <t>鋼</t>
  </si>
  <si>
    <t>筋</t>
  </si>
  <si>
    <t>板</t>
  </si>
  <si>
    <t>塗</t>
  </si>
  <si>
    <t>防</t>
  </si>
  <si>
    <t>内</t>
  </si>
  <si>
    <t>機</t>
  </si>
  <si>
    <t>絶</t>
  </si>
  <si>
    <t>通</t>
  </si>
  <si>
    <t>園</t>
  </si>
  <si>
    <t>井</t>
  </si>
  <si>
    <t>具</t>
  </si>
  <si>
    <t>水</t>
  </si>
  <si>
    <t>消</t>
  </si>
  <si>
    <t>清</t>
  </si>
  <si>
    <t>03 杭打工事</t>
  </si>
  <si>
    <t>土又はと</t>
  </si>
  <si>
    <t>11 さく井工事</t>
  </si>
  <si>
    <t>12 鉄骨・鉄筋ｺﾝｸﾘｰﾄ工事</t>
  </si>
  <si>
    <t>19 左官工事</t>
  </si>
  <si>
    <t>22 ﾀｲﾙ･れんが･ﾌﾞﾛｯｸ工事</t>
  </si>
  <si>
    <t>左</t>
  </si>
  <si>
    <t>申　請　種　目</t>
  </si>
  <si>
    <t>仙台市競争入札参加資格審査申請について</t>
  </si>
  <si>
    <t>申請者は、次に掲げる事項のすべてに該当する者でなければなりません。</t>
  </si>
  <si>
    <t>(2)　工事請負を申請する者は、建設業法（昭和24年法律第100号）の許可を受けていること。</t>
  </si>
  <si>
    <t>更新手続き中</t>
  </si>
  <si>
    <t>上記の基準日以降の認証･登録有効期限が必要です。更新手続き中の場合は、上記項目をチェックしてください。</t>
  </si>
  <si>
    <t>基準日</t>
  </si>
  <si>
    <t>入力日</t>
  </si>
  <si>
    <t>更新
ﾁｪｯｸ</t>
  </si>
  <si>
    <t>「１」が選択されたときの処理</t>
  </si>
  <si>
    <t>｢1｣が選択されず有効期限が入力されたときの処理</t>
  </si>
  <si>
    <t>入力された日付のﾁｪｯｸ及び申請手続き中の処理</t>
  </si>
  <si>
    <t>登録されている受任者を廃止します。以下の項目には何も入力しないでください。</t>
  </si>
  <si>
    <t>本社又は受任者と同じ番号です。入力しないでください。</t>
  </si>
  <si>
    <t>許可申請中が選択されたときの処理</t>
  </si>
  <si>
    <t>許可申請中が選択されないで許可年月日が入力されたとき</t>
  </si>
  <si>
    <t>経審申請中が選択されたときの処理</t>
  </si>
  <si>
    <t>経審申請中も申請なしも選択されないで許可年月日が入力されたとき</t>
  </si>
  <si>
    <t>経審申請なしが選択されたときの処理</t>
  </si>
  <si>
    <t>経審振り分け処理</t>
  </si>
  <si>
    <t>許可確認リスト</t>
  </si>
  <si>
    <t>01</t>
  </si>
  <si>
    <t>01</t>
  </si>
  <si>
    <t>02</t>
  </si>
  <si>
    <t>03</t>
  </si>
  <si>
    <t>04</t>
  </si>
  <si>
    <t>05</t>
  </si>
  <si>
    <t>06</t>
  </si>
  <si>
    <t>07</t>
  </si>
  <si>
    <t>08</t>
  </si>
  <si>
    <t>10</t>
  </si>
  <si>
    <t>11</t>
  </si>
  <si>
    <t>12</t>
  </si>
  <si>
    <t xml:space="preserve">  </t>
  </si>
  <si>
    <t>00</t>
  </si>
  <si>
    <t>ﾀｲﾙ・れんが・ﾌﾞﾛｯｸ工事業</t>
  </si>
  <si>
    <t>しゅんせつ工事業</t>
  </si>
  <si>
    <t>ガ ラ ス 工 事 業</t>
  </si>
  <si>
    <t>機械器具設置工事業</t>
  </si>
  <si>
    <t>電 気 通 信 工 事 業</t>
  </si>
  <si>
    <t>造　　園　　工　　事</t>
  </si>
  <si>
    <t>建　具　工　事　業</t>
  </si>
  <si>
    <t>さ　く　井　工　事　業</t>
  </si>
  <si>
    <t>水 道 施 設 工 事 業</t>
  </si>
  <si>
    <t>消 防 施 設 工 事 業</t>
  </si>
  <si>
    <t>清 掃 施 設 工 事 業</t>
  </si>
  <si>
    <t>板　金　工　事 　業</t>
  </si>
  <si>
    <t>塗　装　工　事　業</t>
  </si>
  <si>
    <t>防　水　工　事　業</t>
  </si>
  <si>
    <t>内 装 仕 上 工 事 業</t>
  </si>
  <si>
    <t>熱　絶　縁　工　事　業</t>
  </si>
  <si>
    <t>土　木　工　事　業</t>
  </si>
  <si>
    <t>建　築　工　事　業</t>
  </si>
  <si>
    <t>大　工　工　事　業</t>
  </si>
  <si>
    <t>左　官　工　事　業</t>
  </si>
  <si>
    <t>(1)　受付方法</t>
  </si>
  <si>
    <t>(1)　指定様式(エクセルから出力する書類）</t>
  </si>
  <si>
    <t>　　　指定様式は以下のとおりです。</t>
  </si>
  <si>
    <t>登録時点で許可が切れます。</t>
  </si>
  <si>
    <t>　　①　定款</t>
  </si>
  <si>
    <t>　　②　官公需共同受注規約</t>
  </si>
  <si>
    <t>　　③　役員名簿</t>
  </si>
  <si>
    <t>　　④　組合員名簿</t>
  </si>
  <si>
    <t>(2) 官公需適格組合に対する特例について</t>
  </si>
  <si>
    <t>　　①　官公需適格組合であることを証する書面の写し</t>
  </si>
  <si>
    <t>電話ＦＡＸ</t>
  </si>
  <si>
    <t>本店本社</t>
  </si>
  <si>
    <t>連絡先</t>
  </si>
  <si>
    <t>申請区分・業者番号</t>
  </si>
  <si>
    <t>申請区分</t>
  </si>
  <si>
    <t>申請する区分をドロップダウンリストから選択してください。</t>
  </si>
  <si>
    <t>継続</t>
  </si>
  <si>
    <t>「継続」申請の方は「業者番号」を入力してください。</t>
  </si>
  <si>
    <t>000359264</t>
  </si>
  <si>
    <t>行政区</t>
  </si>
  <si>
    <t>仙台市内に本社・本店を有している方は、本社・本店所在地の行政区を選択してください。
宮城総合支所・秋保総合支所管内の方は、宮城総合支所または秋保総合支所を選択してください。</t>
  </si>
  <si>
    <t>12宮城総合支所</t>
  </si>
  <si>
    <t>申請区分リスト</t>
  </si>
  <si>
    <t>新規</t>
  </si>
  <si>
    <t>行政区リスト</t>
  </si>
  <si>
    <t>11青葉区</t>
  </si>
  <si>
    <t>21宮城野区</t>
  </si>
  <si>
    <t>31若林区</t>
  </si>
  <si>
    <t>41太白区</t>
  </si>
  <si>
    <t>42秋保総合支所</t>
  </si>
  <si>
    <t>51泉区</t>
  </si>
  <si>
    <t>フリガナ</t>
  </si>
  <si>
    <t>センダイケンセツ</t>
  </si>
  <si>
    <t>センダイ　タロウ</t>
  </si>
  <si>
    <t>‐</t>
  </si>
  <si>
    <t>0001</t>
  </si>
  <si>
    <t>980</t>
  </si>
  <si>
    <t>8671</t>
  </si>
  <si>
    <t>022-214-8125</t>
  </si>
  <si>
    <t>フリガナ</t>
  </si>
  <si>
    <t>トウホク　ジロウ</t>
  </si>
  <si>
    <t>01</t>
  </si>
  <si>
    <t>新規･継続メッセージ</t>
  </si>
  <si>
    <t>新規申請の方は入力しないでください。</t>
  </si>
  <si>
    <t>ドロップダウンリストから｢法人」または「個人」を選択してください。</t>
  </si>
  <si>
    <t>　仙台市競争入札参加資格審査申請書の下記記載内容について確認しましたので提出いたします。</t>
  </si>
  <si>
    <t>申請中</t>
  </si>
  <si>
    <t>申請なし</t>
  </si>
  <si>
    <t>経営事項審査を受けていない方は「申請なし」にチェックを入れてください。</t>
  </si>
  <si>
    <t>許可更新中の場合はチェックを入れて更新前の許可日（許可の始期）を選択してください。</t>
  </si>
  <si>
    <t>申請項目</t>
  </si>
  <si>
    <t>申請内容</t>
  </si>
  <si>
    <t>担当者
確認</t>
  </si>
  <si>
    <t>仙台市
確認</t>
  </si>
  <si>
    <t>申請年月日</t>
  </si>
  <si>
    <t>法人・個人</t>
  </si>
  <si>
    <t>漢字</t>
  </si>
  <si>
    <t>フリガナ</t>
  </si>
  <si>
    <t>代表者</t>
  </si>
  <si>
    <t>職名</t>
  </si>
  <si>
    <t>氏名(漢字）</t>
  </si>
  <si>
    <t>(フリガナ）</t>
  </si>
  <si>
    <t>性別</t>
  </si>
  <si>
    <t>都道府県</t>
  </si>
  <si>
    <t>市区町村
以降</t>
  </si>
  <si>
    <t>会社情報</t>
  </si>
  <si>
    <t>資本金(千円）</t>
  </si>
  <si>
    <t>ＦＡＸ</t>
  </si>
  <si>
    <t>従業員数(人）</t>
  </si>
  <si>
    <t>障害者雇用(人）</t>
  </si>
  <si>
    <t>法定雇用数</t>
  </si>
  <si>
    <t>実雇用数</t>
  </si>
  <si>
    <t>報奨金支給対象</t>
  </si>
  <si>
    <t>名称</t>
  </si>
  <si>
    <t>第1希望</t>
  </si>
  <si>
    <t>第2希望</t>
  </si>
  <si>
    <t>第3希望</t>
  </si>
  <si>
    <t>　仙台市競争入札参加資格審査申請書の下記提出書類について確認しましたので提出いたします。</t>
  </si>
  <si>
    <t>Ｎｏ</t>
  </si>
  <si>
    <t>提出書類の名称</t>
  </si>
  <si>
    <t>注意事項等</t>
  </si>
  <si>
    <t>申請に必要な土木工事業の許可がありません。</t>
  </si>
  <si>
    <t>申請に必要な鋼構造物設置工事業の許可がありません。</t>
  </si>
  <si>
    <t>申請に必要な舗装工事業の許可がありません。</t>
  </si>
  <si>
    <t>申請に必要な造園工事業の許可がありません。</t>
  </si>
  <si>
    <t>申請に必要な塗装工事業の許可がありません。</t>
  </si>
  <si>
    <t>申請に必要なしゅんせつ工事業の許可がありません。</t>
  </si>
  <si>
    <t>申請に必要なさく井工事業の許可がありません。</t>
  </si>
  <si>
    <t>申請に必要な建築工事業の許可がありません。</t>
  </si>
  <si>
    <t>申請に必要な防水工事業の許可がありません。</t>
  </si>
  <si>
    <t>申請に必要な大工工事業の許可がありません。</t>
  </si>
  <si>
    <t>申請に必要な左官工事業の許可がありません。</t>
  </si>
  <si>
    <t>申請に必要な石工事業の許可がありません。</t>
  </si>
  <si>
    <t>申請に必要なガラス工事業の許可がありません。</t>
  </si>
  <si>
    <t>申請に必要なﾀｲﾙ・れんが・ﾌﾞﾛｯｸ工事業の許可がありません。</t>
  </si>
  <si>
    <t>申請に必要な鉄筋工事業の許可がありません。</t>
  </si>
  <si>
    <t>申請に必要な屋根工事業の許可がありません。</t>
  </si>
  <si>
    <t>申請に必要な板金工事業の許可がありません。</t>
  </si>
  <si>
    <t>申請に必要な建具工事業の許可がありません。</t>
  </si>
  <si>
    <t>申請に必要な内装仕上工事業の許可がありません。</t>
  </si>
  <si>
    <t>申請に必要な電気工事業の許可がありません。</t>
  </si>
  <si>
    <t>申請に必要な電気通信工事業の許可がありません。</t>
  </si>
  <si>
    <t>申請に必要な管工事業の許可がありません。</t>
  </si>
  <si>
    <t>申請に必要な水道施設工事業または機械器具設置工事業の許可がありません。</t>
  </si>
  <si>
    <t>申請に必要な清掃施設工事業または機械器具設置工事業の許可がありません。</t>
  </si>
  <si>
    <t>申請に必要な機械器具設置工事業の許可がありません。</t>
  </si>
  <si>
    <t>委任状
（Excelで出力した様式）</t>
  </si>
  <si>
    <t>受任者を設置する場合のみ必要です。
出力シート①から出力されます。（Ａ４縦）</t>
  </si>
  <si>
    <t>使用印鑑届
（Excelで出力した様式）</t>
  </si>
  <si>
    <t>社印（社判、角判）等の個人（代表者）を特定することができない印は使用できません。
受任者を設置する場合は、委任状の受任者の使用印を押印してください。
出力シート①から出力されます。（Ａ４縦）</t>
  </si>
  <si>
    <t>印鑑証明書(原本）
(申請前3ヶ月以内に発行の最新のもの)</t>
  </si>
  <si>
    <t>本社所在地所管の税務署発行の消費税及び地方消費税に関する「納税証明書（その３）または（その３の３）」</t>
  </si>
  <si>
    <t>〔工　　　事〕</t>
  </si>
  <si>
    <t>㊞</t>
  </si>
  <si>
    <t>第4希望</t>
  </si>
  <si>
    <t>第5希望</t>
  </si>
  <si>
    <t>第6希望</t>
  </si>
  <si>
    <t>本店・本社所在地</t>
  </si>
  <si>
    <t>本店・本社
所在地</t>
  </si>
  <si>
    <t>登記上の
本店・本社
所在地</t>
  </si>
  <si>
    <t>FAX番号</t>
  </si>
  <si>
    <t>千円</t>
  </si>
  <si>
    <t>022-214-8125</t>
  </si>
  <si>
    <t>従業員数</t>
  </si>
  <si>
    <t>人</t>
  </si>
  <si>
    <t>実雇用
障害者数</t>
  </si>
  <si>
    <t>報奨金
支給対象</t>
  </si>
  <si>
    <t>みちのく
環境管理
規格</t>
  </si>
  <si>
    <t>許可・経審</t>
  </si>
  <si>
    <t>建設業許可</t>
  </si>
  <si>
    <t>許可</t>
  </si>
  <si>
    <t>特定･一般</t>
  </si>
  <si>
    <t>許可年月日</t>
  </si>
  <si>
    <t>経営事項審査基準日</t>
  </si>
  <si>
    <t>申請に必要な建設業許可を確認してください。</t>
  </si>
  <si>
    <t>申請者</t>
  </si>
  <si>
    <t>更新前の許可年月日を選択してください。</t>
  </si>
  <si>
    <t>経営事項審査申請中の場合はチェックを入れて更新前の審査基準日を選択してください。</t>
  </si>
  <si>
    <t>行政区を選択して下さい。</t>
  </si>
  <si>
    <t/>
  </si>
  <si>
    <t>許可基準日チェック</t>
  </si>
  <si>
    <t>経審基準日チェック</t>
  </si>
  <si>
    <t>競争入札参加資格審査申請用封筒表紙</t>
  </si>
  <si>
    <t>フリガナ</t>
  </si>
  <si>
    <t>会社名</t>
  </si>
  <si>
    <t>所在地
（本社・本店）</t>
  </si>
  <si>
    <t>重複して選択しないでください。</t>
  </si>
  <si>
    <t>年月日を選択しないでください。</t>
  </si>
  <si>
    <t>更新前の審査基準日を選択して下さい。</t>
  </si>
  <si>
    <t>次の注意事項をよく読んでください。</t>
  </si>
  <si>
    <t>新規申請の方</t>
  </si>
  <si>
    <t>継続申請の方</t>
  </si>
  <si>
    <t>ダブリ</t>
  </si>
  <si>
    <t>特定・一般を同時に選択できません。</t>
  </si>
  <si>
    <t>ドロップダウンリストから元号、年月日を選択してください。</t>
  </si>
  <si>
    <t>ドロップダウンリストから性別を選択してください。</t>
  </si>
  <si>
    <t>ドロップダウンリストから都道府県を選択してください。</t>
  </si>
  <si>
    <t>ドロップダウンリストから許可元を選択してください。</t>
  </si>
  <si>
    <t>　</t>
  </si>
  <si>
    <t>き</t>
  </si>
  <si>
    <t>り</t>
  </si>
  <si>
    <t>と</t>
  </si>
  <si>
    <t>せ</t>
  </si>
  <si>
    <t>ん</t>
  </si>
  <si>
    <t>配　達　証　明　付　書　留　郵　便</t>
  </si>
  <si>
    <t>送付先</t>
  </si>
  <si>
    <t>仙台市青葉区国分町三丁目７－１</t>
  </si>
  <si>
    <t>仙台市役所</t>
  </si>
  <si>
    <t>工　事</t>
  </si>
  <si>
    <t>受任者を設置しませんので、提出の必要はありません。</t>
  </si>
  <si>
    <t>33 その他機械器具設置工事</t>
  </si>
  <si>
    <t>水又は機</t>
  </si>
  <si>
    <t>清又は機</t>
  </si>
  <si>
    <t>と</t>
  </si>
  <si>
    <t>ほ</t>
  </si>
  <si>
    <t>と</t>
  </si>
  <si>
    <t>ガ</t>
  </si>
  <si>
    <t>しゅ</t>
  </si>
  <si>
    <t>タ</t>
  </si>
  <si>
    <t>32 ごみ・し尿処理施設工事</t>
  </si>
  <si>
    <t>総合評定値通知書の「法面処理工事」の総合評定値（Ｐ点）を入力欄に入力してください。</t>
  </si>
  <si>
    <t>総合評定値通知書の「ﾌﾟﾚｽﾄﾚｽﾄｺﾝｸﾘｰﾄ工事」の総合評定値（Ｐ点）のを入力欄に入力してください。</t>
  </si>
  <si>
    <t>代　　表　　者</t>
  </si>
  <si>
    <t>許可番号は「０」も含め、6桁の数字部分すべてを入力してください。</t>
  </si>
  <si>
    <t>許可
年月日</t>
  </si>
  <si>
    <t>第1希望種目</t>
  </si>
  <si>
    <t>と</t>
  </si>
  <si>
    <t>タ</t>
  </si>
  <si>
    <t>ほ</t>
  </si>
  <si>
    <t>ガ</t>
  </si>
  <si>
    <t>必要許可</t>
  </si>
  <si>
    <t>土orと</t>
  </si>
  <si>
    <t>と</t>
  </si>
  <si>
    <t>ほ</t>
  </si>
  <si>
    <t>と</t>
  </si>
  <si>
    <t>しゅ</t>
  </si>
  <si>
    <t>ガ</t>
  </si>
  <si>
    <t>タ</t>
  </si>
  <si>
    <t>水or機</t>
  </si>
  <si>
    <t>清or機</t>
  </si>
  <si>
    <t>申請に必要な建設業許可を有していない場合、選択した内容は出力シート２に反映されません。</t>
  </si>
  <si>
    <t>エラーチェック</t>
  </si>
  <si>
    <t>許可日出力S</t>
  </si>
  <si>
    <t>経審審査日出力S</t>
  </si>
  <si>
    <t>本社又は受任者と同じ番号です。</t>
  </si>
  <si>
    <t>角2サイズ（A4が入るサイズ）の封筒を1通用意してください。</t>
  </si>
  <si>
    <t>この表紙を用意した角2サイズの封筒に貼り、申請関係書類を入れて持参してください。</t>
  </si>
  <si>
    <t>角2サイズ（A4が入るサイズ）の封筒を2通用意してください。</t>
  </si>
  <si>
    <t>1通は、郵送用宛名を貼り、郵送用として使用してください。</t>
  </si>
  <si>
    <t>もう1通にこの表紙を貼り、二つ折りにして申請関係書類に重ねて郵送用封筒に入れてください。</t>
  </si>
  <si>
    <t>有効期限が</t>
  </si>
  <si>
    <t>総合評定値通知書の「土木一式工事」の総合評定値（Ｐ点）を入力欄に入力してください。</t>
  </si>
  <si>
    <r>
      <t>02</t>
    </r>
  </si>
  <si>
    <r>
      <t>03</t>
    </r>
  </si>
  <si>
    <r>
      <t>04</t>
    </r>
  </si>
  <si>
    <r>
      <t>05</t>
    </r>
  </si>
  <si>
    <r>
      <t>06</t>
    </r>
  </si>
  <si>
    <r>
      <t>07</t>
    </r>
  </si>
  <si>
    <r>
      <t>08</t>
    </r>
  </si>
  <si>
    <r>
      <t>09</t>
    </r>
  </si>
  <si>
    <r>
      <t>10</t>
    </r>
  </si>
  <si>
    <r>
      <t>11</t>
    </r>
  </si>
  <si>
    <r>
      <t>12</t>
    </r>
  </si>
  <si>
    <r>
      <t>13</t>
    </r>
  </si>
  <si>
    <r>
      <t>14</t>
    </r>
  </si>
  <si>
    <r>
      <t>15</t>
    </r>
  </si>
  <si>
    <r>
      <t>16</t>
    </r>
  </si>
  <si>
    <r>
      <t>17</t>
    </r>
  </si>
  <si>
    <r>
      <t>18</t>
    </r>
  </si>
  <si>
    <r>
      <t>19</t>
    </r>
  </si>
  <si>
    <r>
      <t>20</t>
    </r>
  </si>
  <si>
    <r>
      <t>21</t>
    </r>
  </si>
  <si>
    <r>
      <t>22</t>
    </r>
  </si>
  <si>
    <r>
      <t>23</t>
    </r>
  </si>
  <si>
    <r>
      <t>24</t>
    </r>
  </si>
  <si>
    <r>
      <t>25</t>
    </r>
  </si>
  <si>
    <r>
      <t>26</t>
    </r>
  </si>
  <si>
    <r>
      <t>27</t>
    </r>
  </si>
  <si>
    <r>
      <t>28</t>
    </r>
  </si>
  <si>
    <r>
      <t>29</t>
    </r>
  </si>
  <si>
    <r>
      <t>30</t>
    </r>
  </si>
  <si>
    <r>
      <t>31</t>
    </r>
  </si>
  <si>
    <r>
      <t>32</t>
    </r>
  </si>
  <si>
    <r>
      <t>33</t>
    </r>
  </si>
  <si>
    <r>
      <t>34</t>
    </r>
  </si>
  <si>
    <r>
      <t>35</t>
    </r>
  </si>
  <si>
    <r>
      <t>36</t>
    </r>
  </si>
  <si>
    <t>総合評定値通知書の「鋼橋上部工事」の総合評定値（Ｐ点）を入力欄に入力してください。</t>
  </si>
  <si>
    <r>
      <t>担当者
確認</t>
    </r>
    <r>
      <rPr>
        <sz val="8"/>
        <rFont val="ＭＳ Ｐゴシック"/>
        <family val="3"/>
      </rPr>
      <t>☑</t>
    </r>
  </si>
  <si>
    <t>申請書類を入れる封筒（角２）に貼ってください。</t>
  </si>
  <si>
    <t>商号または名称</t>
  </si>
  <si>
    <t>29 電気通信設備工事</t>
  </si>
  <si>
    <r>
      <t>会社名は入力しないでください。(35字以内）</t>
    </r>
    <r>
      <rPr>
        <sz val="11"/>
        <rFont val="ＭＳ Ｐ明朝"/>
        <family val="1"/>
      </rPr>
      <t xml:space="preserve">
《正》本社　総務課、東北支店　営業課　　　《誤》仙台建設東北支店</t>
    </r>
  </si>
  <si>
    <t>局番と局番の間は「－」（ハイフン）でつないでください。(15字以内）</t>
  </si>
  <si>
    <r>
      <t>会社組織の種別（カブシキガイシャ等）は除いて入力してください。(50字以内）</t>
    </r>
    <r>
      <rPr>
        <sz val="11"/>
        <rFont val="ＭＳ Ｐ明朝"/>
        <family val="1"/>
      </rPr>
      <t xml:space="preserve">
《正》マルマルケンセツ　　　《誤》カブシキガイシャマルマルケンセツ</t>
    </r>
  </si>
  <si>
    <t>法人の場合、会社組織等の代表者の職名を入力してください。(25字以内）</t>
  </si>
  <si>
    <t>千円単位で入力してください。(11桁以内。超える場合は99999999999を入力）</t>
  </si>
  <si>
    <t>申請日の前月の1日現在で、常時雇用する従業員の人数を入力してください。
（6桁以内。超える場合は999999を入力。派遣、パート、アルバイトは含みません）</t>
  </si>
  <si>
    <r>
      <t>会社名は入力しないでください。(25字以内）</t>
    </r>
    <r>
      <rPr>
        <sz val="11"/>
        <rFont val="ＭＳ Ｐ明朝"/>
        <family val="1"/>
      </rPr>
      <t xml:space="preserve">
《正》東北支店、仙台営業所　　《誤》仙台建設東北支店</t>
    </r>
  </si>
  <si>
    <r>
      <t>支店名、営業所名は入力しないでください。(25字以内）</t>
    </r>
    <r>
      <rPr>
        <sz val="11"/>
        <rFont val="ＭＳ Ｐ明朝"/>
        <family val="1"/>
      </rPr>
      <t xml:space="preserve">
　《正》支店長、所長　　《誤》東北支店長、仙台営業所長</t>
    </r>
  </si>
  <si>
    <t>総合評定値通知書の「舗装工事」の総合評定値（Ｐ点）を入力欄に入力してください。</t>
  </si>
  <si>
    <t>総合評定値通知書の「造園工事」の総合評定値（Ｐ点）を入力欄に入力してください。</t>
  </si>
  <si>
    <t>総合評定値通知書の「塗装工事」の総合評定値（Ｐ点）を入力欄に入力してください。</t>
  </si>
  <si>
    <t>総合評定値通知書の「しゅんせつ工事」の総合評定値（Ｐ点）を入力欄に入力してください。</t>
  </si>
  <si>
    <t>総合評定値通知書の「さく井工事」の総合評定値（Ｐ点）を入力欄に入力してください。</t>
  </si>
  <si>
    <t>総合評定値通知書の「建築一式工事」の総合評定値（Ｐ点）を入力欄に入力してください。</t>
  </si>
  <si>
    <t>総合評定値通知書の「防水工事」の総合評定値（Ｐ点）を入力欄に入力してください。</t>
  </si>
  <si>
    <t>総合評定値通知書の「大工工事」の総合評定値（Ｐ点）を入力欄に入力してください。</t>
  </si>
  <si>
    <t>総合評定値通知書の「左官工事」の総合評定値（Ｐ点）を入力欄に入力してください。</t>
  </si>
  <si>
    <t>総合評定値通知書の「石工事」の総合評定値（Ｐ点）を入力欄に入力してください。</t>
  </si>
  <si>
    <t>関係書類を添えて入札参加資格の審査を申請します。また併せて、下記の事項について誓約し、</t>
  </si>
  <si>
    <t>同意します。</t>
  </si>
  <si>
    <t>「建設業許可通知書」または「建設業許可証明書」（写し）</t>
  </si>
  <si>
    <t>申請する業種に関する建設業許可証の写しを提出してください。</t>
  </si>
  <si>
    <t>建設業許可申請書（別紙２）営業所一覧表（写し）</t>
  </si>
  <si>
    <t>受任者を設置する場合は必要です。
受任者となる営業所の建設業許可が記載されたものを提出してください。</t>
  </si>
  <si>
    <t>以後のもの</t>
  </si>
  <si>
    <t>以後のものが有効です。</t>
  </si>
  <si>
    <t>以後の建設業許可が必要です。</t>
  </si>
  <si>
    <t>以後の審査基準日の経営事項審査結果通知書が必要です。</t>
  </si>
  <si>
    <t>　　　　・　破産手続開始の決定を受けて復権を得ない者</t>
  </si>
  <si>
    <t>確定日時</t>
  </si>
  <si>
    <t>：</t>
  </si>
  <si>
    <t>Ⅳ　確定ボタン→</t>
  </si>
  <si>
    <t>　　　　・　契約を締結する能力を有しない者</t>
  </si>
  <si>
    <t>希望する申請種目を記載し、その種目の工事経歴を記載して提出してください。</t>
  </si>
  <si>
    <t>⑤「経営規模等評価結果通知書・総合評定値通知書」（写し）</t>
  </si>
  <si>
    <t>工　事　経　歴</t>
  </si>
  <si>
    <t>申請日以前2ヵ年程度の期間に完了した官公庁（独立行政法人を含む）・民間における主な工事経歴を記載してください。宮城県内・近接県内官公庁発注の元請工事を中心に記載してください。</t>
  </si>
  <si>
    <t>申請種目名</t>
  </si>
  <si>
    <t>発　注　者</t>
  </si>
  <si>
    <t>元請
下請</t>
  </si>
  <si>
    <t>工　事　名</t>
  </si>
  <si>
    <t>履行場所
(都道府県名)</t>
  </si>
  <si>
    <t>工　事　概　要</t>
  </si>
  <si>
    <t>請負金額(千円)</t>
  </si>
  <si>
    <t>着手年月</t>
  </si>
  <si>
    <t>完了年月</t>
  </si>
  <si>
    <t>県内</t>
  </si>
  <si>
    <t>01</t>
  </si>
  <si>
    <t>セン</t>
  </si>
  <si>
    <t>01 土木工事</t>
  </si>
  <si>
    <t>04 ＰＣ桁工事</t>
  </si>
  <si>
    <t>12 鉄骨・鉄筋ｺﾝｸﾘｰﾄ建築工事</t>
  </si>
  <si>
    <t>28 電気設備工事</t>
  </si>
  <si>
    <t>30 給排水衛生冷暖房工事</t>
  </si>
  <si>
    <t>33 その他機械器具設置工事</t>
  </si>
  <si>
    <t>仙台市</t>
  </si>
  <si>
    <t>石巻市</t>
  </si>
  <si>
    <t>名取市</t>
  </si>
  <si>
    <t>履行場所リスト</t>
  </si>
  <si>
    <t>01</t>
  </si>
  <si>
    <t>54 測量一般</t>
  </si>
  <si>
    <t>02</t>
  </si>
  <si>
    <t>55 航空測量</t>
  </si>
  <si>
    <t>03</t>
  </si>
  <si>
    <t>岩手県</t>
  </si>
  <si>
    <t>56 建築設計</t>
  </si>
  <si>
    <t>04</t>
  </si>
  <si>
    <t>57 設備設計</t>
  </si>
  <si>
    <t>05</t>
  </si>
  <si>
    <t>58 建設コンサルタント　下水道部門</t>
  </si>
  <si>
    <t>06</t>
  </si>
  <si>
    <t>59 建設コンサルタント　都市計画部門</t>
  </si>
  <si>
    <t>07</t>
  </si>
  <si>
    <t>60 建設コンサルタント　鋼構造部門</t>
  </si>
  <si>
    <t>08</t>
  </si>
  <si>
    <t>61 建設コンサルタント　道路部門</t>
  </si>
  <si>
    <t>09</t>
  </si>
  <si>
    <t>62 建設コンサルタント　河川砂防部門</t>
  </si>
  <si>
    <t>継続</t>
  </si>
  <si>
    <t>10</t>
  </si>
  <si>
    <t>63 建設コンサルタント　電力土木部門</t>
  </si>
  <si>
    <t>11</t>
  </si>
  <si>
    <t>64 建設コンサルタント　トンネル部門</t>
  </si>
  <si>
    <t>元下リスト</t>
  </si>
  <si>
    <t>12</t>
  </si>
  <si>
    <t>65 建設コンサルタント　施工計画部門</t>
  </si>
  <si>
    <t>元請</t>
  </si>
  <si>
    <t>66 建設コンサルタント　地質部門</t>
  </si>
  <si>
    <t>下請</t>
  </si>
  <si>
    <t>67 建設コンサルタント　造園部門</t>
  </si>
  <si>
    <t>68 建設コンサルタント　港湾部門</t>
  </si>
  <si>
    <t>69 建設コンサルタント　鉄道部門</t>
  </si>
  <si>
    <t>70 建設コンサルタント　上水道部門</t>
  </si>
  <si>
    <t>11 青葉区</t>
  </si>
  <si>
    <t>71 建設コンサルタント　農業土木部門</t>
  </si>
  <si>
    <t>12 宮城総合支所</t>
  </si>
  <si>
    <t>72 建設コンサルタント　森林土木部門</t>
  </si>
  <si>
    <t>21 宮城野区</t>
  </si>
  <si>
    <t>73 建設コンサルタント　土質部門</t>
  </si>
  <si>
    <t>31 若林区</t>
  </si>
  <si>
    <t>74 建設コンサルタント　機械部門</t>
  </si>
  <si>
    <t>41 太白区</t>
  </si>
  <si>
    <t>75 建設コンサルタント　建設環境部門</t>
  </si>
  <si>
    <t>42 秋保総合支所</t>
  </si>
  <si>
    <t>76 建設コンサルタント　水産土木部門</t>
  </si>
  <si>
    <t>51 泉区</t>
  </si>
  <si>
    <t>77 建設コンサルタント　電気電子部門</t>
  </si>
  <si>
    <t>78 建設コンサルタント　廃棄物部門</t>
  </si>
  <si>
    <t>79 地質調査</t>
  </si>
  <si>
    <t>登録更新リスト</t>
  </si>
  <si>
    <t>80 補償関係コンサルタント</t>
  </si>
  <si>
    <t>登録年月日</t>
  </si>
  <si>
    <t>○○道路改築工事</t>
  </si>
  <si>
    <t>○×小学校新築工事</t>
  </si>
  <si>
    <t>仙台市役所電気設備更新工事</t>
  </si>
  <si>
    <t>○△集会所機械設備工事</t>
  </si>
  <si>
    <t>○△集会所の新築に伴なう給排水、空調設備工事一式</t>
  </si>
  <si>
    <t>仙台市役所の電気設備更新工事一式</t>
  </si>
  <si>
    <t>○×小学校新築工事一式</t>
  </si>
  <si>
    <t>○○道路改築に伴う側溝、土盛り、舗装工事</t>
  </si>
  <si>
    <t>県道△△線の拡幅に伴う整備工事一式</t>
  </si>
  <si>
    <t>県道△△線拡幅工事</t>
  </si>
  <si>
    <t>営 業 所 等 報 告 書</t>
  </si>
  <si>
    <t>作成日</t>
  </si>
  <si>
    <t>月</t>
  </si>
  <si>
    <t>日</t>
  </si>
  <si>
    <t>仙　　台　　市　　長</t>
  </si>
  <si>
    <t>届出人住所</t>
  </si>
  <si>
    <t>　</t>
  </si>
  <si>
    <t>◎</t>
  </si>
  <si>
    <t>仙台市内に本店がある</t>
  </si>
  <si>
    <t>　該当する番号に○を付け，以下に該当</t>
  </si>
  <si>
    <t>仙台市内に受任先となっている営業所がある</t>
  </si>
  <si>
    <t>する本店又は営業所の状況について記入</t>
  </si>
  <si>
    <t>仙台市内に受任先となっていない営業所がある</t>
  </si>
  <si>
    <t>してください。</t>
  </si>
  <si>
    <t>仙台市内に本店又は営業所はない</t>
  </si>
  <si>
    <t>　なお，４に該当する場合は，以下の項</t>
  </si>
  <si>
    <t>目（裏面を含む。）についての記入は不</t>
  </si>
  <si>
    <t>要です。</t>
  </si>
  <si>
    <t>・</t>
  </si>
  <si>
    <t>仙台市内の本店又は営業所の名称</t>
  </si>
  <si>
    <t>所在地</t>
  </si>
  <si>
    <t>〒</t>
  </si>
  <si>
    <t>－</t>
  </si>
  <si>
    <t>ＦＡＸ</t>
  </si>
  <si>
    <t>記入担当者</t>
  </si>
  <si>
    <t>（注意事項）</t>
  </si>
  <si>
    <t>⒈</t>
  </si>
  <si>
    <t>　工事で申請している場合に提出してください。</t>
  </si>
  <si>
    <t>⒉</t>
  </si>
  <si>
    <r>
      <t>　</t>
    </r>
    <r>
      <rPr>
        <u val="single"/>
        <sz val="10"/>
        <rFont val="ＭＳ 明朝"/>
        <family val="1"/>
      </rPr>
      <t>この報告書に基づいて営業所等の実態調査を実施する場合がありますので，その際はご</t>
    </r>
  </si>
  <si>
    <t>協力いただきますようお願いします。</t>
  </si>
  <si>
    <t>⒊</t>
  </si>
  <si>
    <t>　裏面に営業所等の写真を貼付してください。</t>
  </si>
  <si>
    <t>（１）看板等会社名が確認できる営業所の外観の写真を貼付してください。</t>
  </si>
  <si>
    <t>　（サービスサイズ，80mm×120mm程度の大きさのもの）</t>
  </si>
  <si>
    <t>　　注：営業所等がビルの一区画に入居している場合等は，ビルの全景又は入り口の看板等，</t>
  </si>
  <si>
    <t>　　　事務所の状態が分かるような写真を貼付のうえ，その入居場所（階数等）を余白に記</t>
  </si>
  <si>
    <t>　　　入してください。</t>
  </si>
  <si>
    <t>※糊付け貼付</t>
  </si>
  <si>
    <t>（２）営業所等の内部の写真を貼付してください。</t>
  </si>
  <si>
    <t>　写真の裏面に商号又は名称を記入してください。</t>
  </si>
  <si>
    <t>　　②　「建設業許可申請書（別紙２）営業所一覧表」（写し）</t>
  </si>
  <si>
    <t>　　　　　ただし、経営事項審査を受けていない方は、</t>
  </si>
  <si>
    <t>健康保険</t>
  </si>
  <si>
    <t>社会保険
加入状況</t>
  </si>
  <si>
    <t>　　ただし、経営事項審査を受けていない方は、</t>
  </si>
  <si>
    <t>　　　・財務諸表（直前2期分）（写し）</t>
  </si>
  <si>
    <t>社会保険リスト</t>
  </si>
  <si>
    <t>加入済</t>
  </si>
  <si>
    <t>加入無</t>
  </si>
  <si>
    <t>適用除外</t>
  </si>
  <si>
    <t>工事経歴一覧</t>
  </si>
  <si>
    <t>営業所等報告書</t>
  </si>
  <si>
    <t>①「建設業許可通知書」または「建設業許可証明書」（いずれも写し可）</t>
  </si>
  <si>
    <t>②「建設業許可申請書(別紙2）営業所一覧表」（写し）</t>
  </si>
  <si>
    <t>③「印鑑証明書」（原本）</t>
  </si>
  <si>
    <t>　　個人の場合は、市区町村長発行の「身元（身分）証明書」（原本）</t>
  </si>
  <si>
    <t>⑥消費税及び地方消費税にかかる納税証明書「納税証明書（その３）または（その３の３）」（写し可）</t>
  </si>
  <si>
    <t>継続申請の方は、３枚目のみ出力して下さい。</t>
  </si>
  <si>
    <t>種目</t>
  </si>
  <si>
    <t>　　加入対象事業者が「加入無」の場合は、登録出来ません。</t>
  </si>
  <si>
    <t>　　　　　　・「社会保険等（健康保険・厚生年金・雇用保険）の領収証書等加入状況の判る書類」（写し）</t>
  </si>
  <si>
    <t>雇用保険</t>
  </si>
  <si>
    <t>厚生年金</t>
  </si>
  <si>
    <t>社会保険等の加入状況について、加入済、加入無、適用除外より選択してください。</t>
  </si>
  <si>
    <t>　　　・社会保険等（健康保険・厚生年金・雇用保険）の領収証書等加入状況の判る書類（写し）</t>
  </si>
  <si>
    <t>作成担当者（自署）</t>
  </si>
  <si>
    <t>現在、継続申請は行っておりません。</t>
  </si>
  <si>
    <t>電話番号およびＦＡＸ番号を記載してください（15字以内）</t>
  </si>
  <si>
    <t>解</t>
  </si>
  <si>
    <t>解　体　工　事　業</t>
  </si>
  <si>
    <r>
      <t>申請種目に対応する経営事項審査総合評定値（経審P点）を入力してください。
経営事項審査を申請中の方は、経審Ｐ点は入力しないでください。</t>
    </r>
    <r>
      <rPr>
        <b/>
        <sz val="18"/>
        <color indexed="9"/>
        <rFont val="ＭＳ Ｐ明朝"/>
        <family val="1"/>
      </rPr>
      <t xml:space="preserve">
経営事項審査を受けていない方は「０」を入力してください。</t>
    </r>
  </si>
  <si>
    <t>申請年</t>
  </si>
  <si>
    <t>みちのく</t>
  </si>
  <si>
    <t>営業所所在地等について，下記のとおり報告します。</t>
  </si>
  <si>
    <t>また，この報告書の記載事項（裏面に貼付する写真を含む）は事実と相違ありません。</t>
  </si>
  <si>
    <t>営業所等の写真</t>
  </si>
  <si>
    <r>
      <t xml:space="preserve">　6　連絡先入力欄
　　 </t>
    </r>
    <r>
      <rPr>
        <b/>
        <sz val="16"/>
        <color indexed="9"/>
        <rFont val="ＭＳ Ｐ明朝"/>
        <family val="1"/>
      </rPr>
      <t>本店･本社または受任者以外の営業所等を連絡先とする場合のみ入力してください。</t>
    </r>
  </si>
  <si>
    <t>仙台市内に建設業法の許可を有する本店又は営業所の状況</t>
  </si>
  <si>
    <t>　　格付評点は毎年度見直しを行います。</t>
  </si>
  <si>
    <t>※社会保険適用対象事業者については、社会保険等（健康保険、厚生年金、雇用保険）に加入していることが条件となります。</t>
  </si>
  <si>
    <t>入力が必要なシートは次の通りです。</t>
  </si>
  <si>
    <t>　１．入力シート　　　　　　…　　入力した内容が各出力シートに反映されます。
　　　Ⅰ　基本事項入力欄
　　　Ⅱ　会社情報入力欄
　　　Ⅲ　建設業許可・申請種目入力欄</t>
  </si>
  <si>
    <t>受付番号</t>
  </si>
  <si>
    <t>仙台市競争入札参加資格審査申請書
（Excelで出力した様式）</t>
  </si>
  <si>
    <t>　　⑦　封筒用表紙</t>
  </si>
  <si>
    <t>　　⑩　営業所等報告書　　　　　　　　　　　　　　　　　　　　　　　　・・・・・・・・・・　出力シート３</t>
  </si>
  <si>
    <t>未確定</t>
  </si>
  <si>
    <t>　　　局財政部契約課が税務担当課に対して照会することに同意します。</t>
  </si>
  <si>
    <t>　⑦「封筒用表紙」</t>
  </si>
  <si>
    <t>とび・土工工事業</t>
  </si>
  <si>
    <t>　　⑦封筒用表紙</t>
  </si>
  <si>
    <t>受任者には申請に必要な土木工事業またはとび・土工工事業の許可がありません。</t>
  </si>
  <si>
    <t>受任者には申請に必要なとび・土工工事業の許可がありません。</t>
  </si>
  <si>
    <t>申請に必要な土木工事業またはとび・土工工事業の許可がありません。</t>
  </si>
  <si>
    <t>申請に必要なとび・土工工事業の許可がありません。</t>
  </si>
  <si>
    <t>④法人の場合は、「履歴事項全部証明書」(原本）</t>
  </si>
  <si>
    <t>履歴事項全部証明書（原本）又は
身元証明書（原本）
(申請前3ヶ月以内に発行の最新のもの)</t>
  </si>
  <si>
    <t>　　⑥代表者等確認書</t>
  </si>
  <si>
    <t>代表者等確認書</t>
  </si>
  <si>
    <t>工事</t>
  </si>
  <si>
    <t>代　表　者</t>
  </si>
  <si>
    <t>代表者等確認書（Excelで出力した様式）</t>
  </si>
  <si>
    <t>出力シート①から出力されます。（Ａ４縦）</t>
  </si>
  <si>
    <t>経営規模等評価結果通知書
経審を受けていない方は財務諸表(直前2期分）及び社会保険の加入状況の判る書類</t>
  </si>
  <si>
    <t>提出書類確認書</t>
  </si>
  <si>
    <t>記載内容確認書（Excelで出力した様式）</t>
  </si>
  <si>
    <t>記載内容確認書</t>
  </si>
  <si>
    <t>提出書類確認書（Excelで出力した様式）</t>
  </si>
  <si>
    <t>※デジカメ画像のデータを貼り付けて印刷しても結構です。</t>
  </si>
  <si>
    <t>（ポラロイド写真不可）</t>
  </si>
  <si>
    <t>　①「記載内容確認書」</t>
  </si>
  <si>
    <t>工事経歴シート</t>
  </si>
  <si>
    <t>　　⑪　工事経歴一覧　 　　　　　　　　　　　　　　　　　　　　　　　　・・・・・・・・・・　工事経歴シート</t>
  </si>
  <si>
    <t>　　①　記載内容確認書</t>
  </si>
  <si>
    <t>　　①記載内容確認書</t>
  </si>
  <si>
    <r>
      <t>　⑩「営業所等報告書」</t>
    </r>
    <r>
      <rPr>
        <b/>
        <sz val="11"/>
        <rFont val="ＭＳ Ｐ明朝"/>
        <family val="1"/>
      </rPr>
      <t>（出来れば、両面印刷でお願いします。）</t>
    </r>
  </si>
  <si>
    <t>　　⑪工事経歴一覧</t>
  </si>
  <si>
    <t>仙台市競争入札参加資格業者登録カード
（Excelで出力した様式）</t>
  </si>
  <si>
    <t>封筒用表紙</t>
  </si>
  <si>
    <t>本店・本社
所在地</t>
  </si>
  <si>
    <t>登記上の
本店・本社
所在地</t>
  </si>
  <si>
    <t>　　⑨　仙台市競争入札参加資格業者登録カード(２枚１組）　　・・・・・・・・・・　出力シート２</t>
  </si>
  <si>
    <t>【工事用】</t>
  </si>
  <si>
    <t>えるぼし認定</t>
  </si>
  <si>
    <t>仙台市消防団協力事業所</t>
  </si>
  <si>
    <t>くるみん認定</t>
  </si>
  <si>
    <t>出力シート３</t>
  </si>
  <si>
    <t>出力シート２</t>
  </si>
  <si>
    <t>　②「代表者等確認書」</t>
  </si>
  <si>
    <t>　③「提出書類確認書」</t>
  </si>
  <si>
    <t>　④「仙台市競争入札参加資格審査申請書」</t>
  </si>
  <si>
    <t>　⑥「使用印鑑届」</t>
  </si>
  <si>
    <t>　⑤「委任状」（受任者を設置する場合のみ提出）</t>
  </si>
  <si>
    <t>(3)　社会保険等（健康保険、厚生年金、雇用保険）の適用対象事業所については、社会保険等に加入していること。</t>
  </si>
  <si>
    <t>　４　会社情報等入力欄</t>
  </si>
  <si>
    <t>登記簿上の本店</t>
  </si>
  <si>
    <t>認定証の発行日を入力して下さい</t>
  </si>
  <si>
    <t>(2)　証明書等 （添付書類）</t>
  </si>
  <si>
    <t>　　下記基準日に留意のうえ提出願います。</t>
  </si>
  <si>
    <t>　　申請の際に提出を求めている許可・登録証等については、上記の時点で有効期限内であるものが必要となりますので、</t>
  </si>
  <si>
    <t>　　申請する必要はありません。</t>
  </si>
  <si>
    <t>　 公表します。</t>
  </si>
  <si>
    <t>(1) 事業協同組合等で競争入札参加資格審査申請を行う場合は、前記5の提出書類のほかに次の書類を提出して</t>
  </si>
  <si>
    <t>　　ください。</t>
  </si>
  <si>
    <t>　　　中小企業庁の官公需適格組合の証明を受けた事業協同組合については特例措置がありますので、特例の適用を</t>
  </si>
  <si>
    <t>　　希望する事業協同組合は、事前に仙台市役所本庁舎1階、財政局財政部契約課にて「適用申請書」を受け取り、</t>
  </si>
  <si>
    <t>　　必要事項を記載するとともに、以下の添付書類を添えて、入札参加資格審査申請（業者登録）時に資格審査申請書</t>
  </si>
  <si>
    <t>　　と併せて提出してください。</t>
  </si>
  <si>
    <t>　　③　審査対象者の経営規模等評価結果通知書・総合評定値通知書（資格審査申請（業者登録）をする日の直前に</t>
  </si>
  <si>
    <t>　　　</t>
  </si>
  <si>
    <t>　　④　審査対象者が希望する工事種類に関して建設業法に基づく許可を受けていることを証する書面の写し</t>
  </si>
  <si>
    <t>協力雇用主登録</t>
  </si>
  <si>
    <t>認定証の発行日を選択してください。</t>
  </si>
  <si>
    <t>消防団登録</t>
  </si>
  <si>
    <t>｢1｣が選択されず発行日が入力されたときの処理</t>
  </si>
  <si>
    <t>　　⑨仙台市競争入札参加資格業者登録カード（2ページで一組となります）</t>
  </si>
  <si>
    <t>更新申請中の場合は、チェックを入れて更新前の有効期限年月日を選択してください。</t>
  </si>
  <si>
    <t>　　　指定様式は、このエクセルの入力シートに必要事項を入力した後に、出力シート１、２からプリントアウトされる書類の</t>
  </si>
  <si>
    <t>　・　｢みちのく環境管理規格の認証登録証」</t>
  </si>
  <si>
    <t>　　　常時雇用者が100人以下の事業者の場合は、都道府県労働局の受付印のある一般事業主行動計画の策定届</t>
  </si>
  <si>
    <t>　・　保護観察所が発行する刑務所出所者等の協力雇用主証明書</t>
  </si>
  <si>
    <t>刑務所出所者等の雇用協力</t>
  </si>
  <si>
    <r>
      <t>　３　作成担当者入力欄
　　　</t>
    </r>
    <r>
      <rPr>
        <b/>
        <sz val="14"/>
        <color indexed="9"/>
        <rFont val="ＭＳ Ｐ明朝"/>
        <family val="1"/>
      </rPr>
      <t>競争入札参加資格申請の担当者の情報を入力してください。
　　　 提出資料等に不明な点があった場合等はこちらへ連絡します。</t>
    </r>
  </si>
  <si>
    <t>　　※「工事経歴シート」は、入力例にならい必要項目（着色部分）を直接入力のうえ出力してください。</t>
  </si>
  <si>
    <r>
      <t xml:space="preserve">　５　受任者入力欄
　　  受任者を設置する場合のみ入力してください
   　 </t>
    </r>
    <r>
      <rPr>
        <b/>
        <u val="single"/>
        <sz val="14"/>
        <color indexed="13"/>
        <rFont val="ＭＳ Ｐ明朝"/>
        <family val="1"/>
      </rPr>
      <t>受任者を設置する場合、受任者となる支店等が、申請する全ての種目について建設業の許可を</t>
    </r>
    <r>
      <rPr>
        <b/>
        <sz val="14"/>
        <color indexed="13"/>
        <rFont val="ＭＳ Ｐ明朝"/>
        <family val="1"/>
      </rPr>
      <t xml:space="preserve">
　　　 </t>
    </r>
    <r>
      <rPr>
        <b/>
        <u val="single"/>
        <sz val="14"/>
        <color indexed="13"/>
        <rFont val="ＭＳ Ｐ明朝"/>
        <family val="1"/>
      </rPr>
      <t>受けている必要があります。</t>
    </r>
  </si>
  <si>
    <t xml:space="preserve">  上記書類に下記の証明書等を添付して申請してください。</t>
  </si>
  <si>
    <t>　出力シート等からプリントアウトされる書類</t>
  </si>
  <si>
    <t>特定
一般</t>
  </si>
  <si>
    <t>・仙台市消防団協力事業所認定証</t>
  </si>
  <si>
    <t>・刑務所出所者等の協力雇用主証明書</t>
  </si>
  <si>
    <t>・報奨金支給決定通知書</t>
  </si>
  <si>
    <t>出力シート②から２枚出力されますので、すべて提出してください。（Ａ３版）</t>
  </si>
  <si>
    <t>　　　　　　計画期間中のもので都道府県労働局の受付印のあるもの）</t>
  </si>
  <si>
    <t>・みちのく環境管理規格認証登録証</t>
  </si>
  <si>
    <t>・女性活躍推進（えるぼし）認定通知書等</t>
  </si>
  <si>
    <t>・次世代育成支援（くるみん）認定通知書等</t>
  </si>
  <si>
    <t>　　⑥　「消費税及び地方消費税に係る納税証明書」（納税証明書「その３」または「その３の３」）</t>
  </si>
  <si>
    <t>　　その他添付書類の有効期限等は、「5．提出書類（２）証明書等（添付書類）」を確認してください。</t>
  </si>
  <si>
    <t>消費税及び地方消費税に係る納税証明書（写し可）
(申請前3ヶ月以内に発行の最新のもの)</t>
  </si>
  <si>
    <t>　　　　・  暴力団員による不当な行為の防止等に関する法律（平成3年法律第77号）第32条第1項各号に掲げる者</t>
  </si>
  <si>
    <t>仙台市競争入札参加資格審査申請用入力シート
【工事用】</t>
  </si>
  <si>
    <r>
      <t>《注意事項》　　
　※　入力例、入力上の注意をよく読んで入力してください。
　※　</t>
    </r>
    <r>
      <rPr>
        <b/>
        <sz val="14"/>
        <color indexed="57"/>
        <rFont val="ＭＳ Ｐゴシック"/>
        <family val="3"/>
      </rPr>
      <t>緑色の箇所</t>
    </r>
    <r>
      <rPr>
        <b/>
        <sz val="14"/>
        <rFont val="ＭＳ Ｐ明朝"/>
        <family val="1"/>
      </rPr>
      <t>はドロップダウンリストから該当するものを選択してください。
　※　</t>
    </r>
    <r>
      <rPr>
        <b/>
        <sz val="14"/>
        <color indexed="52"/>
        <rFont val="ＭＳ Ｐゴシック"/>
        <family val="3"/>
      </rPr>
      <t>黄色の箇所</t>
    </r>
    <r>
      <rPr>
        <b/>
        <sz val="14"/>
        <rFont val="ＭＳ Ｐ明朝"/>
        <family val="1"/>
      </rPr>
      <t>は入力上の注意を参考にして文字や数字を入力してください。
　※　入力するセルに設定してある文字の種類（全角や半角）は変更しないでください。
　※　最後まで入力し、Ⅳの確定ボタンで「確定」を選択してからプリントアウトしてください。</t>
    </r>
  </si>
  <si>
    <t>法人（代表者）は、法務局発行の証明書
個人（本人）は、市町村長発行の証明書</t>
  </si>
  <si>
    <t>法人は、法務局発行の履歴事項全部証明書
個人は、市区町村長発行の身元(分）証明書</t>
  </si>
  <si>
    <t>「経営規模等評価結果通知書・総合評定値通知書」（写し　有効期間内のもの）
経審を受けてない方は
・法人は、貸借対照表及び損益計算書
・個人は、収支計算書
・社会保険等の領収証書等加入状況の判る書類</t>
  </si>
  <si>
    <t>「障害者の雇用の促進等に関する法律」に基づき、所管の公共職業安定所に報告している人数を入力してください。（4桁以内。越える場合は9999を入力。小数点以下は切捨ててください）</t>
  </si>
  <si>
    <t>(2)　受付期間</t>
  </si>
  <si>
    <r>
      <t>　　　　　　</t>
    </r>
    <r>
      <rPr>
        <b/>
        <sz val="11"/>
        <color indexed="10"/>
        <rFont val="ＭＳ Ｐ明朝"/>
        <family val="1"/>
      </rPr>
      <t>現在</t>
    </r>
    <r>
      <rPr>
        <sz val="11"/>
        <rFont val="ＭＳ Ｐ明朝"/>
        <family val="1"/>
      </rPr>
      <t>有効期間内のもの）</t>
    </r>
  </si>
  <si>
    <r>
      <t>　　　　　新規申請の方　　　</t>
    </r>
    <r>
      <rPr>
        <b/>
        <sz val="11"/>
        <color indexed="10"/>
        <rFont val="ＭＳ Ｐ明朝"/>
        <family val="1"/>
      </rPr>
      <t>出力シート２を印刷したものを提出してください。</t>
    </r>
  </si>
  <si>
    <t>一連番号</t>
  </si>
  <si>
    <t>　</t>
  </si>
  <si>
    <t>申請受付期間内に提出願います。</t>
  </si>
  <si>
    <t>申請に必要な解体工事業の許可がありません。</t>
  </si>
  <si>
    <t>受任者には申請に必要な解体工事業の許可がありません。</t>
  </si>
  <si>
    <t>0123</t>
  </si>
  <si>
    <t>一連番号は、競争入札参加資格審査申請の案内通知に同封しました「競争入札参加資格業者登録カード№１」右上の一連番号欄に記載されている4桁の番号です。</t>
  </si>
  <si>
    <t>受任者設置有</t>
  </si>
  <si>
    <t>　　　継続申請の方で受任者を廃止する場合は、｢受任者を廃止する」をチェックして、
　　　他の項目は何も入力しないでください。</t>
  </si>
  <si>
    <r>
      <t xml:space="preserve">業者番号は、競争入札参加資格決定通知書、格付通知書に記載されている9桁の番号です。
上記通知書のほかに、仙台市役所ホームページ「競争入札参加資格者名簿」で確認できます。
</t>
    </r>
    <r>
      <rPr>
        <b/>
        <u val="single"/>
        <sz val="11"/>
        <rFont val="ＭＳ Ｐ明朝"/>
        <family val="1"/>
      </rPr>
      <t>http://www.city.sendai.jp/keyaku-kanri/jigyosha/keyaku/denshi/mebo.html</t>
    </r>
  </si>
  <si>
    <t>財政局 財政部 契約課 工事契約係　　行</t>
  </si>
  <si>
    <t>許可を受けている建設業をチェックしてください。
受任者を設置する場合は、受任する営業所が受けている許可もチェックしてください。</t>
  </si>
  <si>
    <t>6月1日時点の障害者雇用状況をハローワークに報告する義務がある事業者のみ入力してください。</t>
  </si>
  <si>
    <t>継続申請の方は一連番号を入力してください。</t>
  </si>
  <si>
    <t>　　　刑務所出所者等の雇用協力</t>
  </si>
  <si>
    <t>　　　仙台市消防団協力事業所の認定</t>
  </si>
  <si>
    <t>　　　女性活躍推進の取組（えるぼし認定）</t>
  </si>
  <si>
    <t>　　　みちのく環境管理規格（みちのくＥＭＳ）認証取得</t>
  </si>
  <si>
    <t>　　　継続申請の方で連絡先を廃止する場合は、｢連絡先を廃止する」をチェックして、
　　　他の項目は何も入力しないでください。</t>
  </si>
  <si>
    <t>入力内容を確認後、上記の「未確定」を「確定」に変更して出力シート１、２、３、４を印刷してください。</t>
  </si>
  <si>
    <r>
      <t>｢みちのく環境管理規格」（ＮＰＯ法人環境会議所東北）の認証・登録を行っている場合は、「１」を入力して</t>
    </r>
    <r>
      <rPr>
        <b/>
        <sz val="11"/>
        <color indexed="10"/>
        <rFont val="ＭＳ Ｐ明朝"/>
        <family val="1"/>
      </rPr>
      <t>有効期限</t>
    </r>
    <r>
      <rPr>
        <b/>
        <sz val="11"/>
        <rFont val="ＭＳ Ｐ明朝"/>
        <family val="1"/>
      </rPr>
      <t>を選択してください。</t>
    </r>
  </si>
  <si>
    <t>保護観察所に刑務所出所者等の協力雇用主として登録されている場合は、「１」を入力してください。</t>
  </si>
  <si>
    <r>
      <t>　　　　　継続申請の方　　　</t>
    </r>
    <r>
      <rPr>
        <b/>
        <strike/>
        <sz val="11"/>
        <color indexed="10"/>
        <rFont val="ＭＳ Ｐ明朝"/>
        <family val="1"/>
      </rPr>
      <t>仙台市より送付した登録カード2枚に記入の上、提出してください。（出力シート２は印刷不要）</t>
    </r>
  </si>
  <si>
    <t>総合評定値通知書の「解体工事」の総合評定値（Ｐ点）を入力欄に入力してください。</t>
  </si>
  <si>
    <t>　　　　　　ⅰ　障害を証明するものの写し</t>
  </si>
  <si>
    <t>　　　　　　ⅱ　雇用を確認できるものの写し</t>
  </si>
  <si>
    <t>Ｒ</t>
  </si>
  <si>
    <t>AM列からＢＥ列まで非表示にする</t>
  </si>
  <si>
    <t>令和</t>
  </si>
  <si>
    <t>会社組織の種別（株式会社、有限会社等）は略さず入力してください。(40字以内）
会社組織の種別と会社名の間は、１文字スペースを空けてください。
《正》株式会社　○○建設　　　　　《正》○○建設　株式会社　
《誤》㈱○○建設：㈱は使用しない
《誤》株式会社○○建設：株式会社と○○建設を１文字空ける</t>
  </si>
  <si>
    <t>姓と名の間は１文字スペースを空けてください。(20字以内）　《正》仙台　太郎　　《誤》仙台太郎</t>
  </si>
  <si>
    <t>姓と名の間は１文字スペースを空けてください。(30字以内）　《正》センダイ　タロウ　　《誤》センダイタロウ</t>
  </si>
  <si>
    <t>都道府県名は入力せず、市区町村名から入力してください。(55字以内）
丁目、番地は「‐」（ハイフン）に略し、算用数字（全角）で入力してください。
方書（ビル名等）を入力する場合は、住所の間に１文字スペースを空けて入力してください。
《正》仙台市青葉区国分町３－７－１　　《誤》仙台市青葉区国分町三丁目7番1号</t>
  </si>
  <si>
    <t>姓と名の間は１文字スペースを空けてください。(20字以内）　《正》東北　次郎　　《誤》東北次郎</t>
  </si>
  <si>
    <t>姓と名の間は１文字スペースを空けてください。　(30字以内）《正》トウホク　ジロウ　　《誤》トウホクジロウ</t>
  </si>
  <si>
    <t>　　　継続申請の提出は、送付先に郵送してください。</t>
  </si>
  <si>
    <t>姓と名の間は１文字スペースを空けてください。（20字以内）　《正》東北　次郎　　《誤》東北次郎</t>
  </si>
  <si>
    <t>姓と名の間は１文字スペースを空けてください。(40字以内）　《正》トウホク　ジロウ　　《誤》トウホクジロウ</t>
  </si>
  <si>
    <t>　　⑩営業所等報告書　　（該当する番号に○を付け，必要な加筆のうえ、印刷してください）</t>
  </si>
  <si>
    <t>裏面</t>
  </si>
  <si>
    <t>ＡＪ列からＡＵ列まで非表示</t>
  </si>
  <si>
    <r>
      <t xml:space="preserve">仙台市に申請する工事(申請種目）に必要な建設業許可の種類は以下のとおりですので、間違いのないように申請してください。
</t>
    </r>
    <r>
      <rPr>
        <b/>
        <sz val="12"/>
        <rFont val="ＭＳ Ｐ明朝"/>
        <family val="1"/>
      </rPr>
      <t>受任者を設置する場合は、受任する営業所が申請種目に対応した建設業許可の届出をしていなければなりません。</t>
    </r>
  </si>
  <si>
    <t>工事経歴シート　（着色部分を入力例シートを参考に直接入力し、印刷してください。Ａ４版１枚）</t>
  </si>
  <si>
    <t>　⑨「競争入札参加資格業者登録カード」(A3用紙　2枚1組）</t>
  </si>
  <si>
    <t>　２．出力シート３　 　　　 …　　該当する番号に○を付け，必要な加筆をしてください。</t>
  </si>
  <si>
    <t>　３．工事経歴シート　　　…　　工事経歴(着色部分）は入力例にならい、直接入力してください。</t>
  </si>
  <si>
    <t>次からの７項目は、それぞれ該当する事業者のみ入力してください。
提出資料で要綱の規定を満たすことが確認できましたら、主観点が加点されます。</t>
  </si>
  <si>
    <t>　　※出力シート３「営業所等報告書」は、入力シートを入力した上で出力し、必要事項を追記してください。</t>
  </si>
  <si>
    <r>
      <t>　　③　「印鑑証明書」（審査申請前</t>
    </r>
    <r>
      <rPr>
        <b/>
        <sz val="11"/>
        <color indexed="10"/>
        <rFont val="ＭＳ Ｐ明朝"/>
        <family val="1"/>
      </rPr>
      <t>３ヶ月以内に発行</t>
    </r>
    <r>
      <rPr>
        <sz val="11"/>
        <rFont val="ＭＳ Ｐ明朝"/>
        <family val="1"/>
      </rPr>
      <t>されたもの。原本）</t>
    </r>
  </si>
  <si>
    <r>
      <t>　　④　「履歴事項全部証明書」（審査申請前</t>
    </r>
    <r>
      <rPr>
        <b/>
        <sz val="11"/>
        <color indexed="10"/>
        <rFont val="ＭＳ Ｐ明朝"/>
        <family val="1"/>
      </rPr>
      <t>３ヶ月以内に発行</t>
    </r>
    <r>
      <rPr>
        <sz val="11"/>
        <rFont val="ＭＳ Ｐ明朝"/>
        <family val="1"/>
      </rPr>
      <t>されたもの。原本）</t>
    </r>
  </si>
  <si>
    <r>
      <t>　　　　　個人の場合は、市区町村長発行の「身元（身分）証明書」（審査申請前</t>
    </r>
    <r>
      <rPr>
        <b/>
        <sz val="11"/>
        <color indexed="10"/>
        <rFont val="ＭＳ Ｐ明朝"/>
        <family val="1"/>
      </rPr>
      <t>３ヶ月以内に発行</t>
    </r>
    <r>
      <rPr>
        <sz val="11"/>
        <rFont val="ＭＳ Ｐ明朝"/>
        <family val="1"/>
      </rPr>
      <t>されたもの。原本）</t>
    </r>
  </si>
  <si>
    <r>
      <t>　　　　・　保護観察所が発行する刑務所出所者等の協力雇用主証明書等（審査申請前</t>
    </r>
    <r>
      <rPr>
        <b/>
        <sz val="11"/>
        <color indexed="10"/>
        <rFont val="ＭＳ Ｐ明朝"/>
        <family val="1"/>
      </rPr>
      <t>３ヶ月以内に発行</t>
    </r>
    <r>
      <rPr>
        <sz val="11"/>
        <rFont val="ＭＳ Ｐ明朝"/>
        <family val="1"/>
      </rPr>
      <t>されたもの）</t>
    </r>
  </si>
  <si>
    <t>　　年度途中において「経営規模等評価結果通知書・総合評定値通知書」を更新した際は、有効期間の確認のため</t>
  </si>
  <si>
    <t>　　「経営規模等評価結果通知書・総合評定値通知書」の写しの提出をお願いします。</t>
  </si>
  <si>
    <t>　⑪「工事経歴一覧」（A4用紙　1枚）</t>
  </si>
  <si>
    <t>出力シート１　　　（A4用紙　1枚）</t>
  </si>
  <si>
    <t>障害者雇用状況の報告義務がない事業者である</t>
  </si>
  <si>
    <t>報告義務なしS</t>
  </si>
  <si>
    <t>当社は、報告義務対象外事業者です。</t>
  </si>
  <si>
    <t>当社は毎年6月1日現在の障害者の雇用に関する状況（障害者雇用状況報告）をハローワークに報告する義務がない事業者です。</t>
  </si>
  <si>
    <t>はい</t>
  </si>
  <si>
    <t>障害者雇用状況をハローワークに報告する義務がある事業者は、報告書に記載の人数を入力してください。
障害者雇用状況をハローワークに報告する義務がない事業者は、障害者の実雇用人数を入力してください。
重度身体障害者または重度知的障害者を雇用している場合は、重度身体障害者または重度知的障害者1人につき障害者雇用2人として計算してください。（4桁以内。越える場合は9999を入力。小数点以下は切り捨ててください。）</t>
  </si>
  <si>
    <t>常時雇用している労働者数が100人以下の事業主で、各月の雇用障害者数の年度間合計数が一定数（労働者数の4％の年度間合計数又は72人のいずれか多い数）を越えて障害者を雇用している場合に、申請により支給されているのが報奨金です。
支給対象となっている場合は、「１」を入力してください。</t>
  </si>
  <si>
    <t>従業員数・社会保険の加入状況</t>
  </si>
  <si>
    <t>格　付　主　観　点　調　査　等</t>
  </si>
  <si>
    <r>
      <t>　　⑦　主観点加点項目の確認資料　（</t>
    </r>
    <r>
      <rPr>
        <b/>
        <sz val="11"/>
        <rFont val="ＭＳ Ｐ明朝"/>
        <family val="1"/>
      </rPr>
      <t>それぞれの対象となる事業者のみ</t>
    </r>
    <r>
      <rPr>
        <sz val="11"/>
        <rFont val="ＭＳ Ｐ明朝"/>
        <family val="1"/>
      </rPr>
      <t>。写し可）</t>
    </r>
  </si>
  <si>
    <t>　　　障害者の雇用状況</t>
  </si>
  <si>
    <t>　　　障害者の雇用の促進等に関する法律附則第4条第3項に規定する報奨金の支給状況</t>
  </si>
  <si>
    <t>　　　　・　障害者雇用義務はないが、申請日現在で障害者雇用している事業者の場合は、</t>
  </si>
  <si>
    <t>　　　　　　　　「身体障害者手帳又は療育手帳の写し」等</t>
  </si>
  <si>
    <t>　　　　　　　　「厚生年金被保険者標準報酬決定通知書」、「住民税特別徴収税額通知書」又は「健康保険被保険者証」等</t>
  </si>
  <si>
    <t>　　　　・　「障害者雇用納付金制度による報奨金支給決定通知書」（最新のもの写し）</t>
  </si>
  <si>
    <t>評価点加点項目の確認資料の写し
（それぞれの対象となる事業者のみ）</t>
  </si>
  <si>
    <t>　　　　　　「障害者の雇用の促進等に関する法律」に基づく「障害者雇用状況報告書」（最新のもの写し。</t>
  </si>
  <si>
    <t>　　　　　　電子申請による報告をしている方は、同内容が確認できる書類の写し。）</t>
  </si>
  <si>
    <t>・障害者雇用義務はないが、障害者雇用している方は、障害者の雇用が分かる資料</t>
  </si>
  <si>
    <t>・障害者雇用義務のある方、所管の公共職業安定所に提出している障害者雇用状況報告書</t>
  </si>
  <si>
    <t>　・　「障害者雇用納付金制度による報奨金支給決定通知書」</t>
  </si>
  <si>
    <t>　・　障害者雇用義務がある事業者は、「障害者雇用状況報告書」</t>
  </si>
  <si>
    <t>　　　障害者雇用義務はないが、申請日現在で障害者雇用している事業者は、　障害者の雇用が分かる資料の写し</t>
  </si>
  <si>
    <t>⑦主観点加点項目の確認資料　（それぞれ対象となる事業者は提出してください。写し可）</t>
  </si>
  <si>
    <t>　　　　　　障害者の雇用が分かる資料（ⅰ及びⅱ）の写し（資料については、仙台市競争入札参加資格の確認にのみ</t>
  </si>
  <si>
    <t>　　　　　　使用します。当分の間保管し、その後機密文書として廃棄します。）</t>
  </si>
  <si>
    <t>主観点
加点項目</t>
  </si>
  <si>
    <t>記入不要です（空白）</t>
  </si>
  <si>
    <t>みち</t>
  </si>
  <si>
    <t>える</t>
  </si>
  <si>
    <t>くる</t>
  </si>
  <si>
    <t>消協</t>
  </si>
  <si>
    <t>刑協</t>
  </si>
  <si>
    <t>空白</t>
  </si>
  <si>
    <t>(4)　仙台市の市税を滞納していないこと並びに個人以外の場合にあっては、法人の市民税及び事業所税に係る市長に</t>
  </si>
  <si>
    <t>受付期間内の指定された日時に持参してください。</t>
  </si>
  <si>
    <t>令和</t>
  </si>
  <si>
    <r>
      <t>新規申請の提出は、</t>
    </r>
    <r>
      <rPr>
        <b/>
        <sz val="12"/>
        <color indexed="10"/>
        <rFont val="ＭＳ Ｐ明朝"/>
        <family val="1"/>
      </rPr>
      <t>事前受付のうえ、郵送にて提出してください。</t>
    </r>
  </si>
  <si>
    <t>角2サイズ（A4が入るサイズ）の封筒を2通用意してください。</t>
  </si>
  <si>
    <t>令和２年度版　←継続用のフォーマットを使用</t>
  </si>
  <si>
    <t>競争入札参加資格審査申請書在中</t>
  </si>
  <si>
    <t>工　事　　・　　新　規</t>
  </si>
  <si>
    <t>↑新規に変更Ｒ2</t>
  </si>
  <si>
    <t>　　　新規申請の提出は、受付日を予約のうえ、持参してください。</t>
  </si>
  <si>
    <t>二つ折りにして申請関係書類に重ねて郵送用封筒に入れてください。</t>
  </si>
  <si>
    <t>1通は、郵送用宛名を貼り、郵送用として使用してください。もう1通にこの表紙を貼り、</t>
  </si>
  <si>
    <t>※保護をかけない</t>
  </si>
  <si>
    <t>　　　　を排除する取組を実施するため、仙台市入札契約暴力団等排除要綱（平成20年10月31日市長決裁）を制定し、</t>
  </si>
  <si>
    <t>　　　　平成20年11月1日から施行しています。</t>
  </si>
  <si>
    <t>　　　　当該要綱に基づき、本市の競争入札参加資格の登録を受けた方が暴力団等と関係を有することが確認された場合、</t>
  </si>
  <si>
    <t>　　　　指名停止や契約解除等を行います。</t>
  </si>
  <si>
    <t>申　請　種　目　コ　ー　ド　一　覧　表</t>
  </si>
  <si>
    <t>【工　事】</t>
  </si>
  <si>
    <t>土木工事</t>
  </si>
  <si>
    <t>法面処理工事</t>
  </si>
  <si>
    <t>杭打工事</t>
  </si>
  <si>
    <t>ＰＣ桁工事</t>
  </si>
  <si>
    <t>鋼橋上部工事</t>
  </si>
  <si>
    <t>舗装工事</t>
  </si>
  <si>
    <t>造園工事</t>
  </si>
  <si>
    <t xml:space="preserve"> 区画線設置工事</t>
  </si>
  <si>
    <t>道路標識設置工事</t>
  </si>
  <si>
    <t>しゅんせつ工事</t>
  </si>
  <si>
    <t>さく井工事</t>
  </si>
  <si>
    <t>木造建築工事</t>
  </si>
  <si>
    <t>プレハブ建築工事</t>
  </si>
  <si>
    <t>家屋解体工事</t>
  </si>
  <si>
    <t>塗装工事</t>
  </si>
  <si>
    <t xml:space="preserve"> 防水工事</t>
  </si>
  <si>
    <t>大工工事</t>
  </si>
  <si>
    <t>左官工事</t>
  </si>
  <si>
    <t>石工事</t>
  </si>
  <si>
    <t>ガラス工事</t>
  </si>
  <si>
    <t>鉄筋工事</t>
  </si>
  <si>
    <t>屋根工事</t>
  </si>
  <si>
    <t>板金工事</t>
  </si>
  <si>
    <t>建具工事</t>
  </si>
  <si>
    <t>内装仕上工事</t>
  </si>
  <si>
    <t xml:space="preserve"> 電気設備工事</t>
  </si>
  <si>
    <t>電気通信設備工事</t>
  </si>
  <si>
    <t>水処理施設工事</t>
  </si>
  <si>
    <t>熱絶縁工事</t>
  </si>
  <si>
    <t>消防施設工事</t>
  </si>
  <si>
    <t>申請
番号</t>
  </si>
  <si>
    <t>ﾀｲﾙ・れんが・ﾌﾞﾛｯｸ工事</t>
  </si>
  <si>
    <t>鉄骨・鉄筋ｺﾝｸﾘｰﾄ建築工事</t>
  </si>
  <si>
    <t>ごみ・し尿処理施設工事</t>
  </si>
  <si>
    <t>その他機械器具設置工事</t>
  </si>
  <si>
    <t>その他鋼構造物設置工事</t>
  </si>
  <si>
    <t>給排水衛生冷暖房工事</t>
  </si>
  <si>
    <t>8000020041009</t>
  </si>
  <si>
    <t>法　人
番　号</t>
  </si>
  <si>
    <t>法人の場合、法人番号を入力してください。(13桁）</t>
  </si>
  <si>
    <t>法人番号</t>
  </si>
  <si>
    <r>
      <t>(1)　地方自治法施行令（昭和22年政令第16号）第167条の4第1項各号に規定に該当する者</t>
    </r>
    <r>
      <rPr>
        <sz val="11"/>
        <rFont val="ＭＳ Ｐ明朝"/>
        <family val="1"/>
      </rPr>
      <t>でないこと。</t>
    </r>
  </si>
  <si>
    <r>
      <t xml:space="preserve">　※   </t>
    </r>
    <r>
      <rPr>
        <sz val="11"/>
        <color indexed="10"/>
        <rFont val="ＭＳ Ｐ明朝"/>
        <family val="1"/>
      </rPr>
      <t>新型コロナウイルス感染症の影響等により、納付の猶予が適用されている方は事前にご相談ください。</t>
    </r>
  </si>
  <si>
    <t>(5)　消費税及び地方消費税を滞納していないこと。</t>
  </si>
  <si>
    <t>　　　対する申告を行っていること（当該申告義務を有する者に限る。）｡</t>
  </si>
  <si>
    <t>(6)　「仙台市入札契約暴力団等排除要綱(平成20年10月31日市長決裁)」別表に掲げる措置要件に該当しないこと。</t>
  </si>
  <si>
    <t>←令和２年度～版</t>
  </si>
  <si>
    <t>※上の取り消し線部分はHP掲載時にフォントの色を白にして見えないようにする</t>
  </si>
  <si>
    <t>令和4・5・6年度</t>
  </si>
  <si>
    <t>　※　「地方自治法施行令第167条の4第1項各号に該当する者」とは、次に掲げる者をいいます。</t>
  </si>
  <si>
    <r>
      <t xml:space="preserve">　※  </t>
    </r>
    <r>
      <rPr>
        <vertAlign val="superscript"/>
        <sz val="11"/>
        <rFont val="ＭＳ Ｐ明朝"/>
        <family val="1"/>
      </rPr>
      <t>　</t>
    </r>
    <r>
      <rPr>
        <sz val="11"/>
        <rFont val="ＭＳ Ｐ明朝"/>
        <family val="1"/>
      </rPr>
      <t>仙台市では、宮城県警察本部との連携のもと、仙台市が発注する全ての入札・契約から暴力団等</t>
    </r>
  </si>
  <si>
    <t>　　②　提出書類確認書　</t>
  </si>
  <si>
    <t>　　③　仙台市競争入札参加資格審査申請書</t>
  </si>
  <si>
    <t>　　④　委任状（受任者を設置する場合のみ）　　　　　　　　　　　　　　　　　　　　出力シート１</t>
  </si>
  <si>
    <t>　　⑤　使用印鑑届　</t>
  </si>
  <si>
    <t>　　⑥　代表者等確認書</t>
  </si>
  <si>
    <t>令和4・5・6年度仙台市競争入札参加資格審査申請書</t>
  </si>
  <si>
    <t>令和4・5・6年度において仙台市が行う工事、その他の契約に係る入札に参加したいので、</t>
  </si>
  <si>
    <r>
      <t>　　⑧　</t>
    </r>
    <r>
      <rPr>
        <sz val="11"/>
        <rFont val="ＭＳ Ｐ明朝"/>
        <family val="1"/>
      </rPr>
      <t>郵送用宛名</t>
    </r>
  </si>
  <si>
    <t>　　　　　　・「財務諸表」(直前2ヵ年の営業年度分）（写し）</t>
  </si>
  <si>
    <t>(1) 新規申請の方は、記載内容を説明できる方が持参してください。</t>
  </si>
  <si>
    <t>(1) 申請書を提出する前に「事前受付メール」の送付をお願いします。事前受付専用のメールアドレスはホームページを</t>
  </si>
  <si>
    <t>　　 ご確認ください。</t>
  </si>
  <si>
    <t>(2) 今回競争入札参加資格審査申請された方は、水道局・交通局・ガス局・市立病院へ別途入札参加資格の審査を</t>
  </si>
  <si>
    <r>
      <t>(3)</t>
    </r>
    <r>
      <rPr>
        <sz val="11"/>
        <color indexed="10"/>
        <rFont val="ＭＳ Ｐ明朝"/>
        <family val="1"/>
      </rPr>
      <t xml:space="preserve"> </t>
    </r>
    <r>
      <rPr>
        <sz val="11"/>
        <rFont val="ＭＳ Ｐ明朝"/>
        <family val="1"/>
      </rPr>
      <t>令和4・5・6年度競争入札参加資格の有効期間は、</t>
    </r>
    <r>
      <rPr>
        <b/>
        <sz val="12"/>
        <color indexed="10"/>
        <rFont val="ＭＳ Ｐゴシック"/>
        <family val="3"/>
      </rPr>
      <t>令和７年３月３１日</t>
    </r>
    <r>
      <rPr>
        <sz val="11"/>
        <rFont val="ＭＳ Ｐゴシック"/>
        <family val="3"/>
      </rPr>
      <t>まで</t>
    </r>
    <r>
      <rPr>
        <sz val="11"/>
        <rFont val="ＭＳ Ｐ明朝"/>
        <family val="1"/>
      </rPr>
      <t>です。</t>
    </r>
  </si>
  <si>
    <t>(4) 登録後、競争入札参加資格者名簿を作成し、登録業者を公表するとともに、工事の申請種目に係る格付評点等を</t>
  </si>
  <si>
    <t>(5) 提出書類に虚偽の記載があった場合は、資格を承認しません。また、資格を取り消すことがあります。</t>
  </si>
  <si>
    <t>　⑧ 郵送用宛名</t>
  </si>
  <si>
    <t>　⑧「受領証」（新規申請の方のみ）</t>
  </si>
  <si>
    <t>（申請日：新規申請の方は受付日　　継続申請の方は郵送日としてください）</t>
  </si>
  <si>
    <t>申請する年月日をドロップダウンリストから選択してください。
（申請日：新規申請の方は郵送日としてください）</t>
  </si>
  <si>
    <t>⑧受領証（新規申請の方のみ）</t>
  </si>
  <si>
    <r>
      <t>　　⑧</t>
    </r>
    <r>
      <rPr>
        <b/>
        <sz val="12"/>
        <rFont val="ＭＳ Ｐ明朝"/>
        <family val="1"/>
      </rPr>
      <t>郵送用宛名</t>
    </r>
  </si>
  <si>
    <r>
      <t>※　この用紙を貼る封筒は、返信用ではありません（</t>
    </r>
    <r>
      <rPr>
        <b/>
        <sz val="16"/>
        <rFont val="ＭＳ Ｐ明朝"/>
        <family val="1"/>
      </rPr>
      <t>切手は貼らないでください</t>
    </r>
    <r>
      <rPr>
        <b/>
        <sz val="14"/>
        <rFont val="ＭＳ Ｐ明朝"/>
        <family val="1"/>
      </rPr>
      <t>）。</t>
    </r>
  </si>
  <si>
    <t>　写真については，作成日の3ヶ月以内に撮影したものに限ります。</t>
  </si>
  <si>
    <t>受領証（新規申請の方のみ）</t>
  </si>
  <si>
    <t>※土曜日，日曜日は除く</t>
  </si>
  <si>
    <t>　　　   受けたものであって、本市に登録される日において有効なものに限る。)の写し</t>
  </si>
  <si>
    <r>
      <t>　    新規申請の方　　</t>
    </r>
    <r>
      <rPr>
        <b/>
        <sz val="11"/>
        <color indexed="10"/>
        <rFont val="ＭＳ Ｐ明朝"/>
        <family val="1"/>
      </rPr>
      <t>　「配達証明付書留郵便」等の配送履歴を確認できる方法により、受付期間内に郵送してください。</t>
    </r>
  </si>
  <si>
    <r>
      <t xml:space="preserve">　    継続申請の方　　 </t>
    </r>
    <r>
      <rPr>
        <b/>
        <sz val="11"/>
        <color indexed="10"/>
        <rFont val="ＭＳ Ｐ明朝"/>
        <family val="1"/>
      </rPr>
      <t>令和3年12月1日（水）～令和4年1月17日（月）</t>
    </r>
  </si>
  <si>
    <r>
      <t>　　　継続申請の方　　　</t>
    </r>
    <r>
      <rPr>
        <b/>
        <sz val="11"/>
        <color indexed="10"/>
        <rFont val="ＭＳ Ｐ明朝"/>
        <family val="1"/>
      </rPr>
      <t>郵送（宅配便可）により提出してください。</t>
    </r>
  </si>
  <si>
    <r>
      <t>　　　 　（納税地の所管税務署で審査申請前</t>
    </r>
    <r>
      <rPr>
        <b/>
        <sz val="11"/>
        <color indexed="10"/>
        <rFont val="ＭＳ Ｐ明朝"/>
        <family val="1"/>
      </rPr>
      <t>３ヶ月以内に発行</t>
    </r>
    <r>
      <rPr>
        <sz val="11"/>
        <rFont val="ＭＳ Ｐ明朝"/>
        <family val="1"/>
      </rPr>
      <t>されたもの。写し可）</t>
    </r>
  </si>
  <si>
    <t>K列非表示にする</t>
  </si>
  <si>
    <t xml:space="preserve">　　②　各審査対象者の履歴事項全部証明書（商業登記簿謄本）の写し </t>
  </si>
  <si>
    <t>郵便区番号(3桁）、町域番号(4桁）をすべて入力してください。</t>
  </si>
  <si>
    <t>ドロップダウンリストから許可の区分を選択してください。
特定・一般両方の許可がある場合は、第１希望の申請種目に対応する工事の許可を選択してください。</t>
  </si>
  <si>
    <t>　　必要箇所に実印及び使用印鑑を押印して提出してください。</t>
  </si>
  <si>
    <t>作成担当者が確認後、記名してください。
出力シート①から出力されます。（Ａ４縦）</t>
  </si>
  <si>
    <t>　　　　・　常時雇用者が101人以上の事業者の場合は、「女性の職業生活における活動の推進に関する法律」に基づく</t>
  </si>
  <si>
    <t>　　　　　　認定通知書</t>
  </si>
  <si>
    <t>　　　次世代育成支援の取組（くるみん認定）</t>
  </si>
  <si>
    <t>　　　　・　常時雇用者が101人以上の事業者の場合は、「次世代育成支援対策推進法」に基づく認定通知書</t>
  </si>
  <si>
    <t>申請種目０２、０４、０５については以下のとおりとなりますので注意してください。
・申請種目「02法面処理工事」　⇒　経審の「法面処理」を入力
・申請種目「04ＰＣ桁工事」　　　⇒　経審の「プレストレストコンクリート構造物」を入力
・申請種目「05鋼橋上部工事」　⇒　経審の「鋼橋上部」を入力</t>
  </si>
  <si>
    <t>　　②提出書類確認書                                         　　　　　　　　　　　　　　　</t>
  </si>
  <si>
    <t>　　③仙台市競争入札参加資格審査申請書　　　　　　　　　　　　　　　　　　　　　</t>
  </si>
  <si>
    <t>（１）出力シート１からプリントアウトされる書類（Ａ４版）</t>
  </si>
  <si>
    <t>（２）出力シート２からプリントアウトされる書類（Ａ３版）</t>
  </si>
  <si>
    <t>（３）出力シート３からプリントアウトされる書類（Ａ４版）</t>
  </si>
  <si>
    <t xml:space="preserve">　　④委任状（受任者を設置していない場合は提出の必要はありません）　　　　　　実印・使用印鑑を　　　　　　　　　　　　　　　　　　　　　　　　　　　　　　　　　　　 </t>
  </si>
  <si>
    <t>　　⑤使用印鑑届　　　　　　　　　　　　　　　　　　　　　　　　　　　　　　　　　　　　　　押印して提出してください。</t>
  </si>
  <si>
    <t>3</t>
  </si>
  <si>
    <t>4</t>
  </si>
  <si>
    <t>5</t>
  </si>
  <si>
    <t>6</t>
  </si>
  <si>
    <t>7</t>
  </si>
  <si>
    <t>8</t>
  </si>
  <si>
    <t>9</t>
  </si>
  <si>
    <t>2</t>
  </si>
  <si>
    <t>　・　「女性の職業生活における活動の推進に関する法律」に基づく認定通知書</t>
  </si>
  <si>
    <t>　・　「次世代育成支援対策推進法」に基づく認定通知書</t>
  </si>
  <si>
    <t>　・　仙台市が発行する　｢消防団協力事業所優良認定証」または「消防団協力事業所認定証」</t>
  </si>
  <si>
    <t>出力シート①から出力されます。（Ａ４縦）</t>
  </si>
  <si>
    <t>該当する番号に○を付け裏面に営業所等の写真を貼付してください。出力シート③</t>
  </si>
  <si>
    <t>※官公需適格組合等で申請する場合は、「競争入札参加資格審査申請について」（前のシート）をお読みください。</t>
  </si>
  <si>
    <t>　　　　・　６月１日時点の障害者雇用状況をハローワークに報告する義務がある事業者の場合は、</t>
  </si>
  <si>
    <r>
      <t xml:space="preserve">      新規申請の方　　　</t>
    </r>
    <r>
      <rPr>
        <b/>
        <sz val="11"/>
        <color indexed="10"/>
        <rFont val="ＭＳ Ｐ明朝"/>
        <family val="1"/>
      </rPr>
      <t>令和5年12月18日（月）～令和6年1月16日（火）</t>
    </r>
    <r>
      <rPr>
        <sz val="11"/>
        <rFont val="ＭＳ Ｐ明朝"/>
        <family val="1"/>
      </rPr>
      <t>　　</t>
    </r>
  </si>
  <si>
    <r>
      <t>　　審査の結果、資格を有すると認められた方は、</t>
    </r>
    <r>
      <rPr>
        <b/>
        <sz val="12"/>
        <color indexed="10"/>
        <rFont val="ＭＳ Ｐゴシック"/>
        <family val="3"/>
      </rPr>
      <t>令和6年4月1日</t>
    </r>
    <r>
      <rPr>
        <sz val="11"/>
        <rFont val="ＭＳ Ｐ明朝"/>
        <family val="1"/>
      </rPr>
      <t>から競争入札参加資格者として登録されます。</t>
    </r>
  </si>
  <si>
    <r>
      <t>　　⑤　「経営規模等評価結果通知書・総合評定値通知書」（審査基準日が</t>
    </r>
    <r>
      <rPr>
        <b/>
        <sz val="11"/>
        <color indexed="10"/>
        <rFont val="ＭＳ Ｐ明朝"/>
        <family val="1"/>
      </rPr>
      <t>令和4年9月</t>
    </r>
    <r>
      <rPr>
        <b/>
        <sz val="11"/>
        <color indexed="10"/>
        <rFont val="ＭＳ Ｐ明朝"/>
        <family val="1"/>
      </rPr>
      <t>1</t>
    </r>
    <r>
      <rPr>
        <b/>
        <sz val="11"/>
        <color indexed="10"/>
        <rFont val="ＭＳ Ｐ明朝"/>
        <family val="1"/>
      </rPr>
      <t>日</t>
    </r>
    <r>
      <rPr>
        <b/>
        <sz val="11"/>
        <color indexed="10"/>
        <rFont val="ＭＳ Ｐ明朝"/>
        <family val="1"/>
      </rPr>
      <t>以降</t>
    </r>
    <r>
      <rPr>
        <sz val="11"/>
        <rFont val="ＭＳ Ｐ明朝"/>
        <family val="1"/>
      </rPr>
      <t>のもの。写し）</t>
    </r>
  </si>
  <si>
    <r>
      <t>　　　　・　｢みちのく環境管理規格の認証登録証」（</t>
    </r>
    <r>
      <rPr>
        <b/>
        <sz val="11"/>
        <color indexed="10"/>
        <rFont val="ＭＳ Ｐ明朝"/>
        <family val="1"/>
      </rPr>
      <t>令和</t>
    </r>
    <r>
      <rPr>
        <b/>
        <sz val="11"/>
        <color indexed="10"/>
        <rFont val="ＭＳ Ｐ明朝"/>
        <family val="1"/>
      </rPr>
      <t>6</t>
    </r>
    <r>
      <rPr>
        <b/>
        <sz val="11"/>
        <color indexed="10"/>
        <rFont val="ＭＳ Ｐ明朝"/>
        <family val="1"/>
      </rPr>
      <t>年</t>
    </r>
    <r>
      <rPr>
        <b/>
        <sz val="11"/>
        <color indexed="10"/>
        <rFont val="ＭＳ Ｐ明朝"/>
        <family val="1"/>
      </rPr>
      <t>4</t>
    </r>
    <r>
      <rPr>
        <b/>
        <sz val="11"/>
        <color indexed="10"/>
        <rFont val="ＭＳ Ｐ明朝"/>
        <family val="1"/>
      </rPr>
      <t>月</t>
    </r>
    <r>
      <rPr>
        <b/>
        <sz val="11"/>
        <color indexed="10"/>
        <rFont val="ＭＳ Ｐ明朝"/>
        <family val="1"/>
      </rPr>
      <t>1</t>
    </r>
    <r>
      <rPr>
        <b/>
        <sz val="11"/>
        <color indexed="10"/>
        <rFont val="ＭＳ Ｐ明朝"/>
        <family val="1"/>
      </rPr>
      <t>日現在</t>
    </r>
    <r>
      <rPr>
        <sz val="11"/>
        <rFont val="ＭＳ Ｐ明朝"/>
        <family val="1"/>
      </rPr>
      <t>有効期間内のもの）</t>
    </r>
  </si>
  <si>
    <r>
      <t>　　　　・　常時雇用者が100人以下の事業者の場合は、「一般事業主行動計画の策定届」　　（</t>
    </r>
    <r>
      <rPr>
        <b/>
        <sz val="11"/>
        <color indexed="10"/>
        <rFont val="ＭＳ Ｐ明朝"/>
        <family val="1"/>
      </rPr>
      <t>令和</t>
    </r>
    <r>
      <rPr>
        <b/>
        <sz val="11"/>
        <color indexed="10"/>
        <rFont val="ＭＳ Ｐ明朝"/>
        <family val="1"/>
      </rPr>
      <t>6</t>
    </r>
    <r>
      <rPr>
        <b/>
        <sz val="11"/>
        <color indexed="10"/>
        <rFont val="ＭＳ Ｐ明朝"/>
        <family val="1"/>
      </rPr>
      <t>年</t>
    </r>
    <r>
      <rPr>
        <b/>
        <sz val="11"/>
        <color indexed="10"/>
        <rFont val="ＭＳ Ｐ明朝"/>
        <family val="1"/>
      </rPr>
      <t>1</t>
    </r>
    <r>
      <rPr>
        <b/>
        <sz val="11"/>
        <color indexed="10"/>
        <rFont val="ＭＳ Ｐ明朝"/>
        <family val="1"/>
      </rPr>
      <t>月</t>
    </r>
    <r>
      <rPr>
        <b/>
        <sz val="11"/>
        <color indexed="10"/>
        <rFont val="ＭＳ Ｐ明朝"/>
        <family val="1"/>
      </rPr>
      <t>1</t>
    </r>
    <r>
      <rPr>
        <b/>
        <sz val="11"/>
        <color indexed="10"/>
        <rFont val="ＭＳ Ｐ明朝"/>
        <family val="1"/>
      </rPr>
      <t>日現在</t>
    </r>
  </si>
  <si>
    <r>
      <t>　　　　・　常時雇用者が100人以下の事業者の場合は、「一般事業主行動計画の策定届」（</t>
    </r>
    <r>
      <rPr>
        <b/>
        <sz val="11"/>
        <color indexed="10"/>
        <rFont val="ＭＳ Ｐ明朝"/>
        <family val="1"/>
      </rPr>
      <t>令和</t>
    </r>
    <r>
      <rPr>
        <b/>
        <sz val="11"/>
        <color indexed="10"/>
        <rFont val="ＭＳ Ｐ明朝"/>
        <family val="1"/>
      </rPr>
      <t>6</t>
    </r>
    <r>
      <rPr>
        <b/>
        <sz val="11"/>
        <color indexed="10"/>
        <rFont val="ＭＳ Ｐ明朝"/>
        <family val="1"/>
      </rPr>
      <t>年</t>
    </r>
    <r>
      <rPr>
        <b/>
        <sz val="11"/>
        <color indexed="10"/>
        <rFont val="ＭＳ Ｐ明朝"/>
        <family val="1"/>
      </rPr>
      <t>1</t>
    </r>
    <r>
      <rPr>
        <b/>
        <sz val="11"/>
        <color indexed="10"/>
        <rFont val="ＭＳ Ｐ明朝"/>
        <family val="1"/>
      </rPr>
      <t>月</t>
    </r>
    <r>
      <rPr>
        <b/>
        <sz val="11"/>
        <color indexed="10"/>
        <rFont val="ＭＳ Ｐ明朝"/>
        <family val="1"/>
      </rPr>
      <t>1</t>
    </r>
    <r>
      <rPr>
        <b/>
        <sz val="11"/>
        <color indexed="10"/>
        <rFont val="ＭＳ Ｐ明朝"/>
        <family val="1"/>
      </rPr>
      <t>日現在</t>
    </r>
  </si>
  <si>
    <r>
      <t>　　　　・　仙台市が発行する　｢消防団協力事業所優良認定証」又は「消防団協力事業所認定証」（</t>
    </r>
    <r>
      <rPr>
        <b/>
        <sz val="11"/>
        <color indexed="10"/>
        <rFont val="ＭＳ Ｐ明朝"/>
        <family val="1"/>
      </rPr>
      <t>令和6年</t>
    </r>
    <r>
      <rPr>
        <b/>
        <sz val="11"/>
        <color indexed="10"/>
        <rFont val="ＭＳ Ｐ明朝"/>
        <family val="1"/>
      </rPr>
      <t>1</t>
    </r>
    <r>
      <rPr>
        <b/>
        <sz val="11"/>
        <color indexed="10"/>
        <rFont val="ＭＳ Ｐ明朝"/>
        <family val="1"/>
      </rPr>
      <t>月</t>
    </r>
    <r>
      <rPr>
        <b/>
        <sz val="11"/>
        <color indexed="10"/>
        <rFont val="ＭＳ Ｐ明朝"/>
        <family val="1"/>
      </rPr>
      <t>1</t>
    </r>
    <r>
      <rPr>
        <b/>
        <sz val="11"/>
        <color indexed="10"/>
        <rFont val="ＭＳ Ｐ明朝"/>
        <family val="1"/>
      </rPr>
      <t>日</t>
    </r>
  </si>
  <si>
    <t>R5.12版　</t>
  </si>
  <si>
    <r>
      <t>　　①　「建設業許可通知書」または「建設業許可証明書」（許可年月日が</t>
    </r>
    <r>
      <rPr>
        <b/>
        <sz val="11"/>
        <color indexed="10"/>
        <rFont val="ＭＳ Ｐ明朝"/>
        <family val="1"/>
      </rPr>
      <t>平成３１年</t>
    </r>
    <r>
      <rPr>
        <b/>
        <sz val="11"/>
        <color indexed="10"/>
        <rFont val="ＭＳ Ｐ明朝"/>
        <family val="1"/>
      </rPr>
      <t>4月１日以降</t>
    </r>
    <r>
      <rPr>
        <sz val="11"/>
        <rFont val="ＭＳ Ｐ明朝"/>
        <family val="1"/>
      </rPr>
      <t>のもの。写し可）</t>
    </r>
  </si>
  <si>
    <t>常時雇用する労働者数が１０１人以上の事業者の場合で女性の職業生活における活躍の推進に関する法律に基づく認定を受けている場合、または常時雇用する労働者数が１００人以下の事業者の場合で一般事業主行動計画の策定・届出を行っている（令和６年１月１日現在計画期間中のもの）場合は、「１」を入力してください。</t>
  </si>
  <si>
    <t>常時雇用する労働者数が１０１人以上の事業者の場合で次世代育成支援対策推進法に基づく認定を受けている場合、または常時雇用する労働者数が１００人以下の事業者の場合で一般事業主行動計画の策定・届出を行っている（令和６年１月１日現在計画期間中のもの）場合は、「１」を入力してください。</t>
  </si>
  <si>
    <t>仙台市消防団協力事業所表示制度における「優良協力事業所」又は「協力事業所」として認定を受けている（令和６年１月１日現在有効期間内のもの）場合は、「１」を入力し、認定証の発行日を選択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</si>
</sst>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411]ge\.m\.d;@"/>
    <numFmt numFmtId="180" formatCode="0.E+00"/>
    <numFmt numFmtId="181" formatCode="#,##0_ "/>
    <numFmt numFmtId="182" formatCode="[DBNum3][$-411]0"/>
    <numFmt numFmtId="183" formatCode="[&lt;=99999999]####\-####;\(00\)\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yyyy/m/d;@"/>
    <numFmt numFmtId="190" formatCode="h:mm:ss;@"/>
    <numFmt numFmtId="191" formatCode="[$-F400]h:mm:ss\ AM/PM"/>
    <numFmt numFmtId="192" formatCode="h:mm;@"/>
  </numFmts>
  <fonts count="151">
    <font>
      <sz val="11"/>
      <name val="ＭＳ Ｐゴシック"/>
      <family val="3"/>
    </font>
    <font>
      <sz val="6"/>
      <name val="ＭＳ Ｐゴシック"/>
      <family val="3"/>
    </font>
    <font>
      <b/>
      <sz val="11"/>
      <name val="ＭＳ Ｐゴシック"/>
      <family val="3"/>
    </font>
    <font>
      <b/>
      <sz val="11"/>
      <name val="ＭＳ Ｐ明朝"/>
      <family val="1"/>
    </font>
    <font>
      <b/>
      <sz val="14"/>
      <name val="ＭＳ Ｐ明朝"/>
      <family val="1"/>
    </font>
    <font>
      <b/>
      <sz val="10"/>
      <name val="ＭＳ Ｐ明朝"/>
      <family val="1"/>
    </font>
    <font>
      <b/>
      <sz val="24"/>
      <name val="ＭＳ Ｐ明朝"/>
      <family val="1"/>
    </font>
    <font>
      <b/>
      <sz val="18"/>
      <name val="ＭＳ Ｐ明朝"/>
      <family val="1"/>
    </font>
    <font>
      <b/>
      <sz val="28"/>
      <name val="ＭＳ Ｐ明朝"/>
      <family val="1"/>
    </font>
    <font>
      <sz val="11"/>
      <name val="ＭＳ Ｐ明朝"/>
      <family val="1"/>
    </font>
    <font>
      <sz val="14"/>
      <name val="ＭＳ Ｐ明朝"/>
      <family val="1"/>
    </font>
    <font>
      <b/>
      <sz val="9"/>
      <name val="ＭＳ Ｐ明朝"/>
      <family val="1"/>
    </font>
    <font>
      <sz val="9"/>
      <name val="ＭＳ Ｐ明朝"/>
      <family val="1"/>
    </font>
    <font>
      <sz val="6"/>
      <name val="ＭＳ Ｐ明朝"/>
      <family val="1"/>
    </font>
    <font>
      <sz val="10"/>
      <name val="ＭＳ Ｐ明朝"/>
      <family val="1"/>
    </font>
    <font>
      <sz val="8"/>
      <name val="ＭＳ Ｐ明朝"/>
      <family val="1"/>
    </font>
    <font>
      <b/>
      <sz val="8"/>
      <name val="ＭＳ Ｐ明朝"/>
      <family val="1"/>
    </font>
    <font>
      <sz val="20"/>
      <name val="ＭＳ Ｐ明朝"/>
      <family val="1"/>
    </font>
    <font>
      <sz val="9"/>
      <name val="MS UI Gothic"/>
      <family val="3"/>
    </font>
    <font>
      <sz val="9"/>
      <name val="ＭＳ Ｐゴシック"/>
      <family val="3"/>
    </font>
    <font>
      <b/>
      <sz val="9"/>
      <name val="ＭＳ Ｐゴシック"/>
      <family val="3"/>
    </font>
    <font>
      <b/>
      <sz val="26"/>
      <color indexed="9"/>
      <name val="ＭＳ Ｐ明朝"/>
      <family val="1"/>
    </font>
    <font>
      <b/>
      <sz val="18"/>
      <color indexed="9"/>
      <name val="ＭＳ Ｐ明朝"/>
      <family val="1"/>
    </font>
    <font>
      <b/>
      <sz val="11"/>
      <color indexed="9"/>
      <name val="ＭＳ Ｐ明朝"/>
      <family val="1"/>
    </font>
    <font>
      <b/>
      <sz val="14"/>
      <color indexed="9"/>
      <name val="ＭＳ Ｐ明朝"/>
      <family val="1"/>
    </font>
    <font>
      <b/>
      <sz val="11"/>
      <color indexed="10"/>
      <name val="ＭＳ Ｐ明朝"/>
      <family val="1"/>
    </font>
    <font>
      <b/>
      <sz val="16"/>
      <name val="ＭＳ Ｐ明朝"/>
      <family val="1"/>
    </font>
    <font>
      <b/>
      <u val="single"/>
      <sz val="11"/>
      <name val="ＭＳ Ｐ明朝"/>
      <family val="1"/>
    </font>
    <font>
      <b/>
      <sz val="14"/>
      <color indexed="10"/>
      <name val="ＭＳ Ｐ明朝"/>
      <family val="1"/>
    </font>
    <font>
      <b/>
      <sz val="12"/>
      <name val="ＭＳ Ｐ明朝"/>
      <family val="1"/>
    </font>
    <font>
      <b/>
      <sz val="14"/>
      <color indexed="57"/>
      <name val="ＭＳ Ｐゴシック"/>
      <family val="3"/>
    </font>
    <font>
      <b/>
      <sz val="14"/>
      <color indexed="52"/>
      <name val="ＭＳ Ｐゴシック"/>
      <family val="3"/>
    </font>
    <font>
      <b/>
      <sz val="12"/>
      <color indexed="9"/>
      <name val="ＭＳ Ｐ明朝"/>
      <family val="1"/>
    </font>
    <font>
      <b/>
      <sz val="36"/>
      <name val="ＭＳ Ｐ明朝"/>
      <family val="1"/>
    </font>
    <font>
      <b/>
      <sz val="22"/>
      <name val="ＭＳ Ｐ明朝"/>
      <family val="1"/>
    </font>
    <font>
      <b/>
      <sz val="20"/>
      <name val="ＭＳ Ｐ明朝"/>
      <family val="1"/>
    </font>
    <font>
      <b/>
      <sz val="10"/>
      <color indexed="10"/>
      <name val="ＭＳ Ｐ明朝"/>
      <family val="1"/>
    </font>
    <font>
      <b/>
      <sz val="12"/>
      <color indexed="10"/>
      <name val="ＭＳ Ｐ明朝"/>
      <family val="1"/>
    </font>
    <font>
      <sz val="8"/>
      <name val="ＭＳ Ｐゴシック"/>
      <family val="3"/>
    </font>
    <font>
      <b/>
      <sz val="18"/>
      <name val="HG創英角ｺﾞｼｯｸUB"/>
      <family val="3"/>
    </font>
    <font>
      <sz val="18"/>
      <color indexed="12"/>
      <name val="HG創英角ｺﾞｼｯｸUB"/>
      <family val="3"/>
    </font>
    <font>
      <b/>
      <sz val="12"/>
      <name val="ＭＳ Ｐゴシック"/>
      <family val="3"/>
    </font>
    <font>
      <sz val="10"/>
      <name val="ＭＳ Ｐゴシック"/>
      <family val="3"/>
    </font>
    <font>
      <b/>
      <sz val="18"/>
      <name val="ＭＳ 明朝"/>
      <family val="1"/>
    </font>
    <font>
      <sz val="12"/>
      <name val="ＭＳ 明朝"/>
      <family val="1"/>
    </font>
    <font>
      <sz val="10"/>
      <name val="ＭＳ 明朝"/>
      <family val="1"/>
    </font>
    <font>
      <sz val="12"/>
      <name val="ＭＳ Ｐ明朝"/>
      <family val="1"/>
    </font>
    <font>
      <sz val="11"/>
      <name val="ＭＳ 明朝"/>
      <family val="1"/>
    </font>
    <font>
      <sz val="10.5"/>
      <name val="ＭＳ 明朝"/>
      <family val="1"/>
    </font>
    <font>
      <b/>
      <sz val="12"/>
      <name val="ＭＳ ゴシック"/>
      <family val="3"/>
    </font>
    <font>
      <sz val="10.5"/>
      <name val="ＭＳ Ｐ明朝"/>
      <family val="1"/>
    </font>
    <font>
      <sz val="10"/>
      <name val="ＭＳ ゴシック"/>
      <family val="3"/>
    </font>
    <font>
      <sz val="9"/>
      <name val="ＭＳ 明朝"/>
      <family val="1"/>
    </font>
    <font>
      <u val="single"/>
      <sz val="10"/>
      <name val="ＭＳ 明朝"/>
      <family val="1"/>
    </font>
    <font>
      <u val="single"/>
      <sz val="10"/>
      <name val="ＭＳ Ｐゴシック"/>
      <family val="3"/>
    </font>
    <font>
      <u val="single"/>
      <sz val="10.5"/>
      <name val="ＭＳ 明朝"/>
      <family val="1"/>
    </font>
    <font>
      <sz val="12"/>
      <name val="ＭＳ ゴシック"/>
      <family val="3"/>
    </font>
    <font>
      <sz val="12"/>
      <name val="ＭＳ Ｐゴシック"/>
      <family val="3"/>
    </font>
    <font>
      <sz val="14"/>
      <name val="ＭＳ Ｐゴシック"/>
      <family val="3"/>
    </font>
    <font>
      <b/>
      <sz val="10.5"/>
      <name val="ＭＳ 明朝"/>
      <family val="1"/>
    </font>
    <font>
      <b/>
      <u val="single"/>
      <sz val="14"/>
      <color indexed="13"/>
      <name val="ＭＳ Ｐ明朝"/>
      <family val="1"/>
    </font>
    <font>
      <b/>
      <sz val="14"/>
      <color indexed="13"/>
      <name val="ＭＳ Ｐ明朝"/>
      <family val="1"/>
    </font>
    <font>
      <b/>
      <sz val="16"/>
      <color indexed="9"/>
      <name val="ＭＳ Ｐ明朝"/>
      <family val="1"/>
    </font>
    <font>
      <b/>
      <sz val="14"/>
      <name val="ＭＳ 明朝"/>
      <family val="1"/>
    </font>
    <font>
      <b/>
      <sz val="11"/>
      <name val="ＭＳ 明朝"/>
      <family val="1"/>
    </font>
    <font>
      <b/>
      <sz val="12"/>
      <color indexed="10"/>
      <name val="ＭＳ Ｐゴシック"/>
      <family val="3"/>
    </font>
    <font>
      <strike/>
      <sz val="11"/>
      <name val="ＭＳ Ｐ明朝"/>
      <family val="1"/>
    </font>
    <font>
      <sz val="11"/>
      <name val="ＭＳ ゴシック"/>
      <family val="3"/>
    </font>
    <font>
      <b/>
      <sz val="14"/>
      <name val="ＭＳ ゴシック"/>
      <family val="3"/>
    </font>
    <font>
      <b/>
      <sz val="11"/>
      <name val="ＭＳ ゴシック"/>
      <family val="3"/>
    </font>
    <font>
      <b/>
      <sz val="14"/>
      <name val="ＭＳ Ｐゴシック"/>
      <family val="3"/>
    </font>
    <font>
      <b/>
      <strike/>
      <sz val="11"/>
      <color indexed="10"/>
      <name val="ＭＳ Ｐ明朝"/>
      <family val="1"/>
    </font>
    <font>
      <b/>
      <strike/>
      <sz val="12"/>
      <name val="ＭＳ Ｐ明朝"/>
      <family val="1"/>
    </font>
    <font>
      <b/>
      <strike/>
      <sz val="12"/>
      <color indexed="9"/>
      <name val="ＭＳ Ｐ明朝"/>
      <family val="1"/>
    </font>
    <font>
      <b/>
      <strike/>
      <sz val="18"/>
      <color indexed="9"/>
      <name val="ＭＳ Ｐ明朝"/>
      <family val="1"/>
    </font>
    <font>
      <b/>
      <strike/>
      <sz val="11"/>
      <name val="ＭＳ Ｐ明朝"/>
      <family val="1"/>
    </font>
    <font>
      <b/>
      <strike/>
      <sz val="11"/>
      <color indexed="9"/>
      <name val="ＭＳ Ｐ明朝"/>
      <family val="1"/>
    </font>
    <font>
      <b/>
      <u val="single"/>
      <sz val="11"/>
      <name val="ＭＳ ゴシック"/>
      <family val="3"/>
    </font>
    <font>
      <b/>
      <sz val="10"/>
      <color indexed="9"/>
      <name val="ＭＳ Ｐ明朝"/>
      <family val="1"/>
    </font>
    <font>
      <sz val="11"/>
      <color indexed="10"/>
      <name val="ＭＳ Ｐ明朝"/>
      <family val="1"/>
    </font>
    <font>
      <vertAlign val="superscrip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b/>
      <sz val="9"/>
      <color indexed="9"/>
      <name val="ＭＳ Ｐ明朝"/>
      <family val="1"/>
    </font>
    <font>
      <sz val="12"/>
      <color indexed="10"/>
      <name val="ＭＳ Ｐゴシック"/>
      <family val="3"/>
    </font>
    <font>
      <b/>
      <strike/>
      <sz val="14"/>
      <color indexed="9"/>
      <name val="ＭＳ Ｐ明朝"/>
      <family val="1"/>
    </font>
    <font>
      <b/>
      <sz val="16"/>
      <color indexed="10"/>
      <name val="ＭＳ Ｐ明朝"/>
      <family val="1"/>
    </font>
    <font>
      <b/>
      <sz val="16"/>
      <color indexed="10"/>
      <name val="ＭＳ Ｐゴシック"/>
      <family val="3"/>
    </font>
    <font>
      <sz val="9"/>
      <name val="Meiryo UI"/>
      <family val="3"/>
    </font>
    <font>
      <b/>
      <sz val="18"/>
      <color indexed="8"/>
      <name val="ＭＳ Ｐゴシック"/>
      <family val="3"/>
    </font>
    <font>
      <b/>
      <sz val="18"/>
      <color indexed="8"/>
      <name val="Calibri"/>
      <family val="2"/>
    </font>
    <font>
      <sz val="11"/>
      <color indexed="9"/>
      <name val="Calibri"/>
      <family val="2"/>
    </font>
    <font>
      <sz val="9"/>
      <color indexed="55"/>
      <name val="ＭＳ Ｐ明朝"/>
      <family val="1"/>
    </font>
    <font>
      <sz val="10"/>
      <color indexed="15"/>
      <name val="ＭＳ Ｐゴシック"/>
      <family val="3"/>
    </font>
    <font>
      <sz val="9"/>
      <color indexed="8"/>
      <name val="ＭＳ Ｐ明朝"/>
      <family val="1"/>
    </font>
    <font>
      <b/>
      <sz val="11"/>
      <color indexed="10"/>
      <name val="ＭＳ Ｐゴシック"/>
      <family val="3"/>
    </font>
    <font>
      <b/>
      <sz val="11"/>
      <color indexed="10"/>
      <name val="Calibri"/>
      <family val="2"/>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明朝"/>
      <family val="1"/>
    </font>
    <font>
      <b/>
      <sz val="11"/>
      <color theme="0"/>
      <name val="ＭＳ Ｐ明朝"/>
      <family val="1"/>
    </font>
    <font>
      <b/>
      <sz val="10"/>
      <color theme="0"/>
      <name val="ＭＳ Ｐ明朝"/>
      <family val="1"/>
    </font>
    <font>
      <b/>
      <sz val="9"/>
      <color theme="0"/>
      <name val="ＭＳ Ｐ明朝"/>
      <family val="1"/>
    </font>
    <font>
      <b/>
      <sz val="10"/>
      <color rgb="FFFF0000"/>
      <name val="ＭＳ Ｐ明朝"/>
      <family val="1"/>
    </font>
    <font>
      <b/>
      <sz val="12"/>
      <color rgb="FFFF0000"/>
      <name val="ＭＳ Ｐゴシック"/>
      <family val="3"/>
    </font>
    <font>
      <sz val="11"/>
      <color rgb="FFFF0000"/>
      <name val="ＭＳ Ｐ明朝"/>
      <family val="1"/>
    </font>
    <font>
      <sz val="12"/>
      <color rgb="FFFF0000"/>
      <name val="ＭＳ Ｐゴシック"/>
      <family val="3"/>
    </font>
    <font>
      <b/>
      <sz val="14"/>
      <color rgb="FFFF0000"/>
      <name val="ＭＳ Ｐ明朝"/>
      <family val="1"/>
    </font>
    <font>
      <sz val="11"/>
      <color theme="0"/>
      <name val="ＭＳ Ｐゴシック"/>
      <family val="3"/>
    </font>
    <font>
      <b/>
      <strike/>
      <sz val="14"/>
      <color theme="0"/>
      <name val="ＭＳ Ｐ明朝"/>
      <family val="1"/>
    </font>
    <font>
      <b/>
      <sz val="12"/>
      <color rgb="FFFF0000"/>
      <name val="ＭＳ Ｐ明朝"/>
      <family val="1"/>
    </font>
    <font>
      <b/>
      <sz val="16"/>
      <color rgb="FFFF0000"/>
      <name val="ＭＳ Ｐ明朝"/>
      <family val="1"/>
    </font>
    <font>
      <b/>
      <sz val="16"/>
      <color rgb="FFFF0000"/>
      <name val="ＭＳ Ｐゴシック"/>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8"/>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indexed="11"/>
        <bgColor indexed="64"/>
      </patternFill>
    </fill>
    <fill>
      <patternFill patternType="solid">
        <fgColor indexed="42"/>
        <bgColor indexed="64"/>
      </patternFill>
    </fill>
    <fill>
      <patternFill patternType="solid">
        <fgColor theme="1" tint="0.15000000596046448"/>
        <bgColor indexed="64"/>
      </patternFill>
    </fill>
    <fill>
      <patternFill patternType="solid">
        <fgColor rgb="FF000080"/>
        <bgColor indexed="64"/>
      </patternFill>
    </fill>
    <fill>
      <patternFill patternType="solid">
        <fgColor rgb="FF92D050"/>
        <bgColor indexed="64"/>
      </patternFill>
    </fill>
    <fill>
      <patternFill patternType="solid">
        <fgColor indexed="40"/>
        <bgColor indexed="64"/>
      </patternFill>
    </fill>
    <fill>
      <patternFill patternType="solid">
        <fgColor indexed="4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dotted"/>
      <right style="dotted"/>
      <top style="thin"/>
      <bottom>
        <color indexed="63"/>
      </bottom>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dotted"/>
      <top>
        <color indexed="63"/>
      </top>
      <bottom style="thin"/>
    </border>
    <border>
      <left style="dotted"/>
      <right style="thin"/>
      <top>
        <color indexed="63"/>
      </top>
      <bottom style="thin"/>
    </border>
    <border>
      <left>
        <color indexed="63"/>
      </left>
      <right>
        <color indexed="63"/>
      </right>
      <top style="thin"/>
      <bottom style="thin"/>
    </border>
    <border>
      <left style="dotted"/>
      <right style="dotted"/>
      <top>
        <color indexed="63"/>
      </top>
      <bottom style="thin"/>
    </border>
    <border>
      <left style="dotted"/>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dotted"/>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thin"/>
    </border>
    <border>
      <left style="thin"/>
      <right style="hair"/>
      <top style="thin"/>
      <bottom style="thin"/>
    </border>
    <border>
      <left style="medium"/>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medium"/>
      <bottom style="medium"/>
    </border>
    <border>
      <left style="thin"/>
      <right style="double"/>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top>
        <color indexed="63"/>
      </top>
      <bottom style="thin"/>
    </border>
    <border>
      <left style="medium"/>
      <right>
        <color indexed="63"/>
      </right>
      <top style="medium"/>
      <bottom style="thin"/>
    </border>
    <border>
      <left>
        <color indexed="63"/>
      </left>
      <right style="medium"/>
      <top style="medium"/>
      <bottom style="thin"/>
    </border>
    <border>
      <left style="thin"/>
      <right style="thin"/>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dashed"/>
      <bottom style="dashed"/>
    </border>
    <border>
      <left>
        <color indexed="63"/>
      </left>
      <right style="thin"/>
      <top style="dashed"/>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thin"/>
      <right>
        <color indexed="63"/>
      </right>
      <top style="hair"/>
      <bottom style="hair"/>
    </border>
    <border>
      <left style="thin"/>
      <right style="thin"/>
      <top style="hair"/>
      <bottom style="thin"/>
    </border>
    <border>
      <left style="thin"/>
      <right style="thin"/>
      <top style="hair"/>
      <bottom style="hair"/>
    </border>
    <border>
      <left style="thin"/>
      <right style="thin"/>
      <top>
        <color indexed="63"/>
      </top>
      <bottom style="hair"/>
    </border>
    <border>
      <left style="thin"/>
      <right style="thin"/>
      <top style="thin"/>
      <bottom style="hair"/>
    </border>
    <border>
      <left style="thin"/>
      <right>
        <color indexed="63"/>
      </right>
      <top style="thin"/>
      <bottom style="hair"/>
    </border>
    <border>
      <left style="hair"/>
      <right>
        <color indexed="63"/>
      </right>
      <top style="hair"/>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style="hair"/>
      <top style="hair"/>
      <bottom style="thin"/>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hair"/>
    </border>
    <border>
      <left>
        <color indexed="63"/>
      </left>
      <right>
        <color indexed="63"/>
      </right>
      <top style="dashed"/>
      <bottom style="dashed"/>
    </border>
    <border>
      <left style="hair"/>
      <right style="hair"/>
      <top style="thin"/>
      <bottom style="thin"/>
    </border>
    <border>
      <left style="hair"/>
      <right>
        <color indexed="63"/>
      </right>
      <top style="thin"/>
      <bottom style="thin"/>
    </border>
    <border>
      <left>
        <color indexed="63"/>
      </left>
      <right style="hair"/>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style="thin"/>
      <bottom>
        <color indexed="63"/>
      </bottom>
    </border>
    <border>
      <left style="hair"/>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0" borderId="0" applyNumberFormat="0" applyFill="0" applyBorder="0" applyAlignment="0" applyProtection="0"/>
    <xf numFmtId="0" fontId="120" fillId="26" borderId="1" applyNumberFormat="0" applyAlignment="0" applyProtection="0"/>
    <xf numFmtId="0" fontId="121" fillId="27" borderId="0" applyNumberFormat="0" applyBorder="0" applyAlignment="0" applyProtection="0"/>
    <xf numFmtId="9" fontId="0" fillId="0" borderId="0" applyFont="0" applyFill="0" applyBorder="0" applyAlignment="0" applyProtection="0"/>
    <xf numFmtId="0" fontId="122" fillId="0" borderId="0" applyNumberFormat="0" applyFill="0" applyBorder="0" applyAlignment="0" applyProtection="0"/>
    <xf numFmtId="0" fontId="0" fillId="28" borderId="2" applyNumberFormat="0" applyFont="0" applyAlignment="0" applyProtection="0"/>
    <xf numFmtId="0" fontId="123" fillId="0" borderId="3" applyNumberFormat="0" applyFill="0" applyAlignment="0" applyProtection="0"/>
    <xf numFmtId="0" fontId="124" fillId="29" borderId="0" applyNumberFormat="0" applyBorder="0" applyAlignment="0" applyProtection="0"/>
    <xf numFmtId="0" fontId="125" fillId="30" borderId="4" applyNumberFormat="0" applyAlignment="0" applyProtection="0"/>
    <xf numFmtId="0" fontId="1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7" fillId="0" borderId="5" applyNumberFormat="0" applyFill="0" applyAlignment="0" applyProtection="0"/>
    <xf numFmtId="0" fontId="128" fillId="0" borderId="6" applyNumberFormat="0" applyFill="0" applyAlignment="0" applyProtection="0"/>
    <xf numFmtId="0" fontId="129" fillId="0" borderId="7" applyNumberFormat="0" applyFill="0" applyAlignment="0" applyProtection="0"/>
    <xf numFmtId="0" fontId="129" fillId="0" borderId="0" applyNumberFormat="0" applyFill="0" applyBorder="0" applyAlignment="0" applyProtection="0"/>
    <xf numFmtId="0" fontId="130" fillId="0" borderId="8" applyNumberFormat="0" applyFill="0" applyAlignment="0" applyProtection="0"/>
    <xf numFmtId="0" fontId="131" fillId="30" borderId="9" applyNumberFormat="0" applyAlignment="0" applyProtection="0"/>
    <xf numFmtId="0" fontId="1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3" fillId="31" borderId="4" applyNumberFormat="0" applyAlignment="0" applyProtection="0"/>
    <xf numFmtId="0" fontId="134" fillId="0" borderId="0" applyNumberFormat="0" applyFill="0" applyBorder="0" applyAlignment="0" applyProtection="0"/>
    <xf numFmtId="0" fontId="135" fillId="32" borderId="0" applyNumberFormat="0" applyBorder="0" applyAlignment="0" applyProtection="0"/>
  </cellStyleXfs>
  <cellXfs count="144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49" fontId="3" fillId="0" borderId="0" xfId="0" applyNumberFormat="1" applyFont="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9" fillId="0" borderId="19" xfId="0" applyFont="1" applyBorder="1" applyAlignment="1">
      <alignment vertical="center"/>
    </xf>
    <xf numFmtId="176" fontId="8" fillId="0" borderId="0" xfId="0" applyNumberFormat="1" applyFont="1" applyBorder="1" applyAlignment="1">
      <alignment vertical="center"/>
    </xf>
    <xf numFmtId="0" fontId="9" fillId="0" borderId="0" xfId="0" applyFont="1" applyAlignment="1">
      <alignment vertical="center"/>
    </xf>
    <xf numFmtId="0" fontId="13" fillId="0" borderId="20" xfId="0" applyFont="1" applyBorder="1" applyAlignment="1">
      <alignment horizontal="left" vertical="center"/>
    </xf>
    <xf numFmtId="0" fontId="9" fillId="0" borderId="21" xfId="0" applyFont="1" applyBorder="1" applyAlignment="1">
      <alignment vertical="center"/>
    </xf>
    <xf numFmtId="0" fontId="13" fillId="0" borderId="21" xfId="0" applyFont="1" applyBorder="1" applyAlignment="1">
      <alignment vertical="center"/>
    </xf>
    <xf numFmtId="0" fontId="9" fillId="0" borderId="22" xfId="0" applyFont="1" applyBorder="1" applyAlignment="1">
      <alignment vertical="center"/>
    </xf>
    <xf numFmtId="0" fontId="13" fillId="0" borderId="23" xfId="0" applyFont="1" applyBorder="1" applyAlignment="1">
      <alignment horizontal="left" vertical="center"/>
    </xf>
    <xf numFmtId="0" fontId="9" fillId="0" borderId="24" xfId="0" applyFont="1" applyBorder="1" applyAlignment="1">
      <alignment vertical="center"/>
    </xf>
    <xf numFmtId="0" fontId="9" fillId="0" borderId="25" xfId="0" applyFont="1" applyBorder="1" applyAlignment="1">
      <alignment vertical="center"/>
    </xf>
    <xf numFmtId="0" fontId="13" fillId="0" borderId="25" xfId="0" applyFont="1" applyBorder="1" applyAlignment="1">
      <alignment horizontal="left" vertical="center"/>
    </xf>
    <xf numFmtId="0" fontId="13" fillId="0" borderId="20"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9" fillId="0" borderId="18" xfId="0" applyFont="1" applyBorder="1" applyAlignment="1">
      <alignment vertical="center"/>
    </xf>
    <xf numFmtId="0" fontId="9" fillId="0" borderId="31" xfId="0" applyFont="1" applyBorder="1" applyAlignment="1">
      <alignment vertical="center"/>
    </xf>
    <xf numFmtId="0" fontId="9" fillId="0" borderId="0" xfId="0" applyFont="1" applyBorder="1" applyAlignment="1">
      <alignment horizontal="center" vertical="center"/>
    </xf>
    <xf numFmtId="0" fontId="13" fillId="0" borderId="24" xfId="0" applyFont="1" applyBorder="1" applyAlignment="1">
      <alignment horizontal="left" vertical="center"/>
    </xf>
    <xf numFmtId="0" fontId="13" fillId="0" borderId="22" xfId="0" applyFont="1" applyBorder="1" applyAlignment="1">
      <alignment vertical="center"/>
    </xf>
    <xf numFmtId="0" fontId="13" fillId="0" borderId="25" xfId="0" applyFont="1" applyBorder="1" applyAlignment="1">
      <alignment vertical="center"/>
    </xf>
    <xf numFmtId="0" fontId="4" fillId="0" borderId="32" xfId="0" applyFont="1" applyBorder="1" applyAlignment="1">
      <alignment horizontal="center" vertical="center"/>
    </xf>
    <xf numFmtId="0" fontId="13" fillId="0" borderId="33" xfId="0" applyFont="1" applyBorder="1" applyAlignment="1">
      <alignment vertical="center"/>
    </xf>
    <xf numFmtId="0" fontId="9" fillId="0" borderId="34" xfId="0" applyFont="1" applyBorder="1" applyAlignment="1">
      <alignment vertical="center"/>
    </xf>
    <xf numFmtId="0" fontId="9" fillId="0" borderId="0" xfId="0" applyFont="1" applyBorder="1" applyAlignment="1">
      <alignment vertical="center"/>
    </xf>
    <xf numFmtId="0" fontId="9" fillId="0" borderId="35" xfId="0" applyFont="1" applyBorder="1" applyAlignment="1">
      <alignment vertical="center"/>
    </xf>
    <xf numFmtId="0" fontId="9" fillId="0" borderId="0" xfId="0" applyFont="1" applyBorder="1" applyAlignment="1">
      <alignment vertical="center"/>
    </xf>
    <xf numFmtId="0" fontId="13" fillId="0" borderId="36" xfId="0" applyFont="1" applyBorder="1" applyAlignment="1">
      <alignment horizontal="left" vertical="center"/>
    </xf>
    <xf numFmtId="0" fontId="13" fillId="0" borderId="22" xfId="0" applyFont="1" applyBorder="1" applyAlignment="1">
      <alignment vertical="center"/>
    </xf>
    <xf numFmtId="0" fontId="13" fillId="0" borderId="36" xfId="0" applyFont="1" applyBorder="1" applyAlignment="1">
      <alignment vertical="center"/>
    </xf>
    <xf numFmtId="0" fontId="13" fillId="0" borderId="0" xfId="0" applyFont="1" applyBorder="1" applyAlignment="1">
      <alignment vertical="center"/>
    </xf>
    <xf numFmtId="0" fontId="4" fillId="0" borderId="37" xfId="0" applyFont="1" applyBorder="1" applyAlignment="1">
      <alignment horizontal="center" vertical="center"/>
    </xf>
    <xf numFmtId="0" fontId="4" fillId="0" borderId="28" xfId="0" applyFont="1" applyBorder="1" applyAlignment="1">
      <alignment horizontal="center" vertical="center"/>
    </xf>
    <xf numFmtId="0" fontId="13" fillId="0" borderId="33" xfId="0" applyFont="1" applyBorder="1" applyAlignment="1">
      <alignment horizontal="left" vertical="center"/>
    </xf>
    <xf numFmtId="0" fontId="4" fillId="0" borderId="38" xfId="0" applyFont="1" applyBorder="1" applyAlignment="1">
      <alignment horizontal="center" vertical="center"/>
    </xf>
    <xf numFmtId="0" fontId="4" fillId="0" borderId="28" xfId="0" applyNumberFormat="1" applyFont="1" applyBorder="1" applyAlignment="1">
      <alignment horizontal="center" vertical="center"/>
    </xf>
    <xf numFmtId="0" fontId="9" fillId="0" borderId="18" xfId="0" applyFont="1" applyBorder="1" applyAlignment="1">
      <alignment vertical="center" wrapText="1"/>
    </xf>
    <xf numFmtId="0" fontId="9" fillId="0" borderId="31" xfId="0" applyFont="1" applyBorder="1" applyAlignment="1">
      <alignment vertical="center"/>
    </xf>
    <xf numFmtId="0" fontId="13" fillId="0" borderId="39" xfId="0" applyFont="1" applyBorder="1" applyAlignment="1">
      <alignment horizontal="righ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9" fillId="0" borderId="31" xfId="0" applyFont="1" applyBorder="1" applyAlignment="1">
      <alignment horizontal="left" vertical="center"/>
    </xf>
    <xf numFmtId="0" fontId="9" fillId="0" borderId="20" xfId="0" applyFont="1" applyBorder="1" applyAlignment="1">
      <alignment vertical="center"/>
    </xf>
    <xf numFmtId="0" fontId="9" fillId="0" borderId="39" xfId="0" applyFont="1" applyBorder="1" applyAlignment="1">
      <alignment vertical="center"/>
    </xf>
    <xf numFmtId="0" fontId="12" fillId="0" borderId="0" xfId="0" applyFont="1" applyBorder="1" applyAlignment="1">
      <alignment vertical="center" wrapText="1"/>
    </xf>
    <xf numFmtId="0" fontId="9" fillId="0" borderId="34" xfId="0" applyFont="1" applyBorder="1" applyAlignment="1">
      <alignment vertical="center"/>
    </xf>
    <xf numFmtId="0" fontId="13" fillId="0" borderId="0" xfId="0" applyFont="1" applyBorder="1" applyAlignment="1">
      <alignment horizontal="left" vertical="center"/>
    </xf>
    <xf numFmtId="0" fontId="13" fillId="0" borderId="34"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13" fillId="0" borderId="0" xfId="0" applyFont="1" applyBorder="1" applyAlignment="1">
      <alignment vertical="center"/>
    </xf>
    <xf numFmtId="0" fontId="9" fillId="0" borderId="0" xfId="0" applyFont="1" applyBorder="1" applyAlignment="1">
      <alignment horizontal="righ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9" fillId="0" borderId="26" xfId="0" applyFont="1" applyBorder="1" applyAlignment="1">
      <alignment vertical="center" wrapText="1"/>
    </xf>
    <xf numFmtId="0" fontId="9" fillId="0" borderId="26" xfId="0" applyFont="1" applyBorder="1" applyAlignment="1">
      <alignment vertical="center"/>
    </xf>
    <xf numFmtId="0" fontId="13" fillId="0" borderId="22" xfId="0" applyFont="1" applyBorder="1" applyAlignment="1">
      <alignment horizontal="right" vertical="center"/>
    </xf>
    <xf numFmtId="0" fontId="13" fillId="0" borderId="36" xfId="0" applyFont="1" applyBorder="1" applyAlignment="1">
      <alignment horizontal="right" vertical="center"/>
    </xf>
    <xf numFmtId="0" fontId="9" fillId="0" borderId="41" xfId="0" applyFont="1" applyBorder="1" applyAlignment="1">
      <alignment vertical="center"/>
    </xf>
    <xf numFmtId="0" fontId="9" fillId="0" borderId="22" xfId="0" applyFont="1" applyBorder="1" applyAlignment="1">
      <alignment vertical="center"/>
    </xf>
    <xf numFmtId="0" fontId="13" fillId="0" borderId="22" xfId="0" applyFont="1" applyBorder="1" applyAlignment="1">
      <alignment horizontal="left" vertical="center"/>
    </xf>
    <xf numFmtId="0" fontId="13" fillId="0" borderId="24" xfId="0" applyFont="1" applyBorder="1" applyAlignment="1">
      <alignment vertical="center"/>
    </xf>
    <xf numFmtId="0" fontId="13" fillId="0" borderId="25" xfId="0" applyFont="1" applyBorder="1" applyAlignment="1">
      <alignment horizontal="right" vertical="center"/>
    </xf>
    <xf numFmtId="0" fontId="3" fillId="0" borderId="42" xfId="0" applyFont="1" applyBorder="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42" xfId="0" applyFont="1" applyBorder="1" applyAlignment="1">
      <alignment horizontal="right" vertical="center"/>
    </xf>
    <xf numFmtId="0" fontId="15" fillId="0" borderId="0" xfId="0" applyFont="1" applyBorder="1" applyAlignment="1">
      <alignment horizontal="right" vertical="center"/>
    </xf>
    <xf numFmtId="0" fontId="12" fillId="0" borderId="34" xfId="0" applyFont="1" applyBorder="1" applyAlignment="1">
      <alignment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49" fontId="3" fillId="33" borderId="31"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49" fontId="3" fillId="33" borderId="26" xfId="0" applyNumberFormat="1" applyFont="1" applyFill="1" applyBorder="1" applyAlignment="1">
      <alignment horizontal="center" vertical="center"/>
    </xf>
    <xf numFmtId="0" fontId="3" fillId="0" borderId="0" xfId="0" applyFont="1" applyAlignment="1">
      <alignment horizontal="left" vertical="top"/>
    </xf>
    <xf numFmtId="49" fontId="4" fillId="33" borderId="26" xfId="0" applyNumberFormat="1" applyFont="1" applyFill="1" applyBorder="1" applyAlignment="1">
      <alignment horizontal="center" vertical="center"/>
    </xf>
    <xf numFmtId="49" fontId="4" fillId="0" borderId="0" xfId="0" applyNumberFormat="1" applyFont="1" applyAlignment="1">
      <alignment vertical="center"/>
    </xf>
    <xf numFmtId="49" fontId="4" fillId="0" borderId="34" xfId="0" applyNumberFormat="1" applyFont="1" applyBorder="1" applyAlignment="1">
      <alignment vertical="center"/>
    </xf>
    <xf numFmtId="176" fontId="4" fillId="0" borderId="0" xfId="0" applyNumberFormat="1" applyFont="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176" fontId="4" fillId="0" borderId="0" xfId="0" applyNumberFormat="1" applyFont="1" applyFill="1" applyAlignment="1">
      <alignment vertical="center"/>
    </xf>
    <xf numFmtId="49" fontId="27" fillId="33" borderId="18" xfId="0" applyNumberFormat="1" applyFont="1" applyFill="1" applyBorder="1" applyAlignment="1">
      <alignment horizontal="center" vertical="center"/>
    </xf>
    <xf numFmtId="49" fontId="29" fillId="33" borderId="26" xfId="0" applyNumberFormat="1" applyFont="1" applyFill="1" applyBorder="1" applyAlignment="1">
      <alignment horizontal="center" vertical="center"/>
    </xf>
    <xf numFmtId="49" fontId="29" fillId="33" borderId="26" xfId="0" applyNumberFormat="1" applyFont="1" applyFill="1" applyBorder="1" applyAlignment="1">
      <alignment vertical="center"/>
    </xf>
    <xf numFmtId="0" fontId="4" fillId="0" borderId="0" xfId="0" applyNumberFormat="1" applyFont="1" applyAlignment="1">
      <alignment vertical="center"/>
    </xf>
    <xf numFmtId="49" fontId="3" fillId="33" borderId="28" xfId="0" applyNumberFormat="1" applyFont="1" applyFill="1" applyBorder="1" applyAlignment="1">
      <alignment horizontal="center" vertical="center"/>
    </xf>
    <xf numFmtId="49" fontId="4" fillId="33" borderId="31"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xf>
    <xf numFmtId="49" fontId="3" fillId="33" borderId="20" xfId="0" applyNumberFormat="1" applyFont="1" applyFill="1" applyBorder="1" applyAlignment="1">
      <alignment vertical="center" wrapText="1"/>
    </xf>
    <xf numFmtId="49" fontId="3" fillId="33" borderId="39" xfId="0" applyNumberFormat="1" applyFont="1" applyFill="1" applyBorder="1" applyAlignment="1">
      <alignment vertical="center" wrapText="1"/>
    </xf>
    <xf numFmtId="49" fontId="3" fillId="33" borderId="21" xfId="0" applyNumberFormat="1" applyFont="1" applyFill="1" applyBorder="1" applyAlignment="1">
      <alignment vertical="center" wrapText="1"/>
    </xf>
    <xf numFmtId="49" fontId="27" fillId="33" borderId="31" xfId="0" applyNumberFormat="1" applyFont="1" applyFill="1" applyBorder="1" applyAlignment="1">
      <alignment horizontal="center" vertical="center"/>
    </xf>
    <xf numFmtId="49" fontId="3" fillId="33" borderId="26" xfId="0" applyNumberFormat="1" applyFont="1" applyFill="1" applyBorder="1" applyAlignment="1">
      <alignment vertical="center" wrapText="1"/>
    </xf>
    <xf numFmtId="49" fontId="3" fillId="33" borderId="43" xfId="0" applyNumberFormat="1" applyFont="1" applyFill="1" applyBorder="1" applyAlignment="1">
      <alignment vertical="center" wrapText="1"/>
    </xf>
    <xf numFmtId="49" fontId="4" fillId="33" borderId="0" xfId="0" applyNumberFormat="1" applyFont="1" applyFill="1" applyBorder="1" applyAlignment="1">
      <alignment horizontal="center" vertical="center"/>
    </xf>
    <xf numFmtId="0" fontId="12" fillId="0" borderId="0" xfId="0" applyNumberFormat="1" applyFont="1" applyAlignment="1">
      <alignment vertical="center"/>
    </xf>
    <xf numFmtId="0" fontId="14" fillId="0" borderId="0" xfId="0" applyNumberFormat="1" applyFont="1" applyAlignment="1">
      <alignment vertical="center"/>
    </xf>
    <xf numFmtId="176" fontId="16" fillId="0" borderId="0" xfId="0" applyNumberFormat="1" applyFont="1" applyAlignment="1">
      <alignment vertical="center"/>
    </xf>
    <xf numFmtId="14" fontId="4" fillId="0" borderId="0" xfId="0" applyNumberFormat="1" applyFont="1" applyAlignment="1">
      <alignment vertical="center"/>
    </xf>
    <xf numFmtId="178" fontId="4" fillId="0" borderId="0" xfId="0" applyNumberFormat="1" applyFont="1" applyAlignment="1">
      <alignment vertical="center"/>
    </xf>
    <xf numFmtId="0" fontId="9" fillId="0" borderId="44" xfId="0" applyFont="1" applyBorder="1" applyAlignment="1">
      <alignment vertical="center"/>
    </xf>
    <xf numFmtId="0" fontId="15" fillId="0" borderId="35" xfId="0" applyFont="1" applyBorder="1" applyAlignment="1">
      <alignment vertical="center"/>
    </xf>
    <xf numFmtId="49" fontId="9" fillId="0" borderId="0" xfId="0" applyNumberFormat="1" applyFont="1" applyAlignment="1">
      <alignment vertical="center"/>
    </xf>
    <xf numFmtId="49" fontId="3" fillId="33" borderId="28" xfId="0" applyNumberFormat="1" applyFont="1" applyFill="1" applyBorder="1" applyAlignment="1">
      <alignment vertical="center"/>
    </xf>
    <xf numFmtId="176" fontId="9" fillId="0" borderId="0" xfId="0" applyNumberFormat="1" applyFont="1" applyAlignment="1">
      <alignment vertical="center"/>
    </xf>
    <xf numFmtId="0" fontId="3" fillId="0" borderId="0" xfId="0" applyFont="1" applyAlignment="1">
      <alignment wrapText="1"/>
    </xf>
    <xf numFmtId="49" fontId="3" fillId="33" borderId="45" xfId="0" applyNumberFormat="1" applyFont="1" applyFill="1" applyBorder="1" applyAlignment="1">
      <alignment vertical="center"/>
    </xf>
    <xf numFmtId="49" fontId="27" fillId="33" borderId="39" xfId="0" applyNumberFormat="1" applyFont="1" applyFill="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176" fontId="3" fillId="0" borderId="0" xfId="0" applyNumberFormat="1" applyFont="1" applyBorder="1" applyAlignment="1">
      <alignment vertical="top" wrapText="1"/>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176" fontId="3" fillId="0" borderId="50" xfId="0" applyNumberFormat="1" applyFont="1" applyBorder="1" applyAlignment="1">
      <alignment vertical="top" wrapText="1"/>
    </xf>
    <xf numFmtId="176" fontId="3" fillId="0" borderId="50" xfId="0" applyNumberFormat="1"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49" fontId="3" fillId="0" borderId="50" xfId="0" applyNumberFormat="1" applyFont="1" applyBorder="1" applyAlignment="1">
      <alignment vertical="center"/>
    </xf>
    <xf numFmtId="49" fontId="4" fillId="33" borderId="45" xfId="0" applyNumberFormat="1" applyFont="1" applyFill="1" applyBorder="1" applyAlignment="1" applyProtection="1">
      <alignment vertical="center" wrapText="1"/>
      <protection/>
    </xf>
    <xf numFmtId="49" fontId="9" fillId="33" borderId="23" xfId="0" applyNumberFormat="1" applyFont="1" applyFill="1" applyBorder="1" applyAlignment="1">
      <alignment horizontal="center" vertical="center" wrapText="1"/>
    </xf>
    <xf numFmtId="49" fontId="14" fillId="0" borderId="0" xfId="0" applyNumberFormat="1" applyFont="1" applyAlignment="1">
      <alignment vertical="center"/>
    </xf>
    <xf numFmtId="178" fontId="14" fillId="0" borderId="0" xfId="0" applyNumberFormat="1" applyFont="1" applyAlignment="1">
      <alignment vertical="center"/>
    </xf>
    <xf numFmtId="0" fontId="6" fillId="0" borderId="0" xfId="0" applyFont="1" applyBorder="1" applyAlignment="1">
      <alignment horizontal="center" vertical="center"/>
    </xf>
    <xf numFmtId="0" fontId="3" fillId="0" borderId="34" xfId="0" applyFont="1" applyBorder="1" applyAlignment="1">
      <alignment vertical="center"/>
    </xf>
    <xf numFmtId="0" fontId="5" fillId="0" borderId="0" xfId="0" applyFont="1" applyBorder="1" applyAlignment="1">
      <alignment vertical="center"/>
    </xf>
    <xf numFmtId="0" fontId="33" fillId="0" borderId="0" xfId="0" applyFont="1" applyBorder="1" applyAlignment="1">
      <alignment vertical="center"/>
    </xf>
    <xf numFmtId="0" fontId="3" fillId="0" borderId="34" xfId="0" applyFont="1" applyBorder="1" applyAlignment="1">
      <alignment vertical="center"/>
    </xf>
    <xf numFmtId="0" fontId="3" fillId="0" borderId="53" xfId="0" applyFont="1" applyBorder="1" applyAlignment="1">
      <alignment vertical="center"/>
    </xf>
    <xf numFmtId="0" fontId="26" fillId="0" borderId="0" xfId="0" applyFont="1" applyAlignment="1">
      <alignment vertical="top" wrapText="1"/>
    </xf>
    <xf numFmtId="0" fontId="3" fillId="0" borderId="20" xfId="0" applyFont="1" applyBorder="1" applyAlignment="1">
      <alignment vertical="center"/>
    </xf>
    <xf numFmtId="0" fontId="3" fillId="0" borderId="39" xfId="0" applyFont="1" applyBorder="1" applyAlignment="1">
      <alignment vertical="center"/>
    </xf>
    <xf numFmtId="0" fontId="3" fillId="0" borderId="21" xfId="0" applyFont="1" applyBorder="1" applyAlignment="1">
      <alignment vertical="center"/>
    </xf>
    <xf numFmtId="0" fontId="3" fillId="0" borderId="53" xfId="0" applyFont="1" applyBorder="1" applyAlignment="1">
      <alignment vertical="center"/>
    </xf>
    <xf numFmtId="0" fontId="26" fillId="0" borderId="53" xfId="0" applyFont="1" applyBorder="1" applyAlignment="1">
      <alignment vertical="top" wrapText="1"/>
    </xf>
    <xf numFmtId="0" fontId="3" fillId="0" borderId="27" xfId="0" applyFont="1" applyBorder="1" applyAlignment="1">
      <alignment vertical="center"/>
    </xf>
    <xf numFmtId="0" fontId="3" fillId="0" borderId="26" xfId="0" applyFont="1" applyBorder="1" applyAlignment="1">
      <alignment vertical="center"/>
    </xf>
    <xf numFmtId="0" fontId="26" fillId="0" borderId="26" xfId="0" applyFont="1" applyBorder="1" applyAlignment="1">
      <alignment vertical="top" wrapText="1"/>
    </xf>
    <xf numFmtId="0" fontId="26" fillId="0" borderId="43" xfId="0" applyFont="1" applyBorder="1" applyAlignment="1">
      <alignment vertical="top" wrapText="1"/>
    </xf>
    <xf numFmtId="0" fontId="5" fillId="0" borderId="0" xfId="0" applyFont="1" applyAlignment="1">
      <alignment vertical="center" wrapText="1"/>
    </xf>
    <xf numFmtId="0" fontId="4" fillId="0" borderId="0" xfId="0" applyFont="1" applyBorder="1" applyAlignment="1">
      <alignment vertical="center"/>
    </xf>
    <xf numFmtId="0" fontId="35" fillId="0" borderId="0" xfId="0" applyFont="1" applyAlignment="1">
      <alignment vertical="center"/>
    </xf>
    <xf numFmtId="0" fontId="3" fillId="0" borderId="20" xfId="0" applyFont="1" applyBorder="1" applyAlignment="1">
      <alignment vertical="center"/>
    </xf>
    <xf numFmtId="0" fontId="3" fillId="0" borderId="39" xfId="0" applyFont="1" applyBorder="1" applyAlignment="1">
      <alignment vertical="center"/>
    </xf>
    <xf numFmtId="0" fontId="3" fillId="0" borderId="21" xfId="0" applyFont="1" applyBorder="1" applyAlignment="1">
      <alignment vertical="center"/>
    </xf>
    <xf numFmtId="0" fontId="3" fillId="0" borderId="34" xfId="0" applyFont="1" applyBorder="1" applyAlignment="1">
      <alignment vertical="center" wrapText="1"/>
    </xf>
    <xf numFmtId="0" fontId="3" fillId="0" borderId="0" xfId="0" applyFont="1" applyBorder="1" applyAlignment="1">
      <alignment vertical="center" wrapText="1"/>
    </xf>
    <xf numFmtId="0" fontId="3" fillId="0" borderId="53" xfId="0" applyFont="1" applyBorder="1" applyAlignment="1">
      <alignment vertical="center" wrapText="1"/>
    </xf>
    <xf numFmtId="0" fontId="3" fillId="0" borderId="27" xfId="0" applyFont="1" applyBorder="1" applyAlignment="1">
      <alignment vertical="center" wrapText="1"/>
    </xf>
    <xf numFmtId="0" fontId="3" fillId="0" borderId="26" xfId="0" applyFont="1" applyBorder="1" applyAlignment="1">
      <alignment vertical="center" wrapText="1"/>
    </xf>
    <xf numFmtId="0" fontId="3" fillId="0" borderId="43" xfId="0" applyFont="1" applyBorder="1" applyAlignment="1">
      <alignment vertical="center" wrapText="1"/>
    </xf>
    <xf numFmtId="49" fontId="27" fillId="33" borderId="35" xfId="0" applyNumberFormat="1" applyFont="1" applyFill="1" applyBorder="1" applyAlignment="1">
      <alignment horizontal="center" vertical="center"/>
    </xf>
    <xf numFmtId="49" fontId="3" fillId="33" borderId="45" xfId="0" applyNumberFormat="1" applyFont="1" applyFill="1" applyBorder="1" applyAlignment="1">
      <alignment vertical="center" wrapText="1"/>
    </xf>
    <xf numFmtId="49" fontId="3" fillId="33" borderId="40" xfId="0" applyNumberFormat="1" applyFont="1" applyFill="1" applyBorder="1" applyAlignment="1">
      <alignment vertical="center"/>
    </xf>
    <xf numFmtId="49" fontId="3" fillId="33" borderId="35" xfId="0" applyNumberFormat="1" applyFont="1" applyFill="1" applyBorder="1" applyAlignment="1">
      <alignment vertical="center"/>
    </xf>
    <xf numFmtId="0" fontId="9" fillId="0" borderId="34" xfId="0" applyFont="1" applyBorder="1" applyAlignment="1">
      <alignment horizontal="center" vertical="center" textRotation="255"/>
    </xf>
    <xf numFmtId="0" fontId="13" fillId="0" borderId="24" xfId="0" applyFont="1" applyBorder="1" applyAlignment="1">
      <alignment horizontal="left" vertical="top"/>
    </xf>
    <xf numFmtId="49" fontId="24" fillId="34" borderId="28" xfId="0" applyNumberFormat="1" applyFont="1" applyFill="1" applyBorder="1" applyAlignment="1">
      <alignment horizontal="center" vertical="center" textRotation="255"/>
    </xf>
    <xf numFmtId="49" fontId="7" fillId="34" borderId="27" xfId="0" applyNumberFormat="1" applyFont="1" applyFill="1" applyBorder="1" applyAlignment="1">
      <alignment vertical="center"/>
    </xf>
    <xf numFmtId="49" fontId="23" fillId="34" borderId="27" xfId="0" applyNumberFormat="1" applyFont="1" applyFill="1" applyBorder="1" applyAlignment="1">
      <alignment horizontal="center" vertical="center" textRotation="255" wrapText="1"/>
    </xf>
    <xf numFmtId="0" fontId="10" fillId="0" borderId="0" xfId="0" applyFont="1" applyBorder="1" applyAlignment="1">
      <alignment vertical="center"/>
    </xf>
    <xf numFmtId="49" fontId="10" fillId="0" borderId="0" xfId="0" applyNumberFormat="1" applyFont="1" applyAlignment="1">
      <alignment vertical="center"/>
    </xf>
    <xf numFmtId="176" fontId="9" fillId="0" borderId="0" xfId="0" applyNumberFormat="1" applyFont="1" applyBorder="1" applyAlignment="1">
      <alignment vertical="center"/>
    </xf>
    <xf numFmtId="49" fontId="27" fillId="33" borderId="26" xfId="0" applyNumberFormat="1" applyFont="1" applyFill="1" applyBorder="1" applyAlignment="1">
      <alignment vertical="center"/>
    </xf>
    <xf numFmtId="0" fontId="14" fillId="0" borderId="0" xfId="0" applyNumberFormat="1" applyFont="1" applyFill="1" applyAlignment="1">
      <alignment vertical="center"/>
    </xf>
    <xf numFmtId="0" fontId="12" fillId="0" borderId="0" xfId="0" applyNumberFormat="1" applyFont="1" applyFill="1" applyAlignment="1">
      <alignment vertical="center"/>
    </xf>
    <xf numFmtId="0" fontId="14" fillId="0" borderId="0" xfId="0" applyFont="1" applyAlignment="1">
      <alignment vertical="center"/>
    </xf>
    <xf numFmtId="49" fontId="22" fillId="34" borderId="20" xfId="0" applyNumberFormat="1" applyFont="1" applyFill="1" applyBorder="1" applyAlignment="1">
      <alignment horizontal="left" vertical="center" wrapText="1"/>
    </xf>
    <xf numFmtId="0" fontId="4" fillId="0" borderId="27" xfId="0" applyFont="1" applyBorder="1" applyAlignment="1">
      <alignment horizontal="center" vertical="center"/>
    </xf>
    <xf numFmtId="49" fontId="9" fillId="0" borderId="0" xfId="0" applyNumberFormat="1" applyFont="1" applyBorder="1" applyAlignment="1">
      <alignment horizontal="center" vertical="center"/>
    </xf>
    <xf numFmtId="0" fontId="14" fillId="0" borderId="35" xfId="0" applyNumberFormat="1" applyFont="1" applyBorder="1" applyAlignment="1">
      <alignment vertical="center"/>
    </xf>
    <xf numFmtId="0" fontId="3" fillId="0" borderId="35" xfId="0" applyNumberFormat="1" applyFont="1" applyBorder="1" applyAlignment="1">
      <alignment vertical="center"/>
    </xf>
    <xf numFmtId="176" fontId="14" fillId="0" borderId="0" xfId="0" applyNumberFormat="1" applyFont="1" applyAlignment="1">
      <alignment vertical="center"/>
    </xf>
    <xf numFmtId="49" fontId="14" fillId="0" borderId="35" xfId="0" applyNumberFormat="1" applyFont="1" applyBorder="1" applyAlignment="1" applyProtection="1">
      <alignment vertical="center"/>
      <protection locked="0"/>
    </xf>
    <xf numFmtId="0" fontId="14" fillId="0" borderId="35" xfId="0" applyNumberFormat="1" applyFont="1" applyBorder="1" applyAlignment="1" applyProtection="1">
      <alignment vertical="center"/>
      <protection locked="0"/>
    </xf>
    <xf numFmtId="0" fontId="4" fillId="0" borderId="40" xfId="0" applyFont="1" applyBorder="1" applyAlignment="1">
      <alignment horizontal="center" vertical="center"/>
    </xf>
    <xf numFmtId="0" fontId="5" fillId="0" borderId="0" xfId="0" applyFont="1" applyAlignment="1">
      <alignment vertical="center"/>
    </xf>
    <xf numFmtId="176" fontId="5" fillId="0" borderId="0" xfId="0" applyNumberFormat="1"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14" fillId="0" borderId="18" xfId="0" applyNumberFormat="1" applyFont="1" applyBorder="1" applyAlignment="1">
      <alignment vertical="center"/>
    </xf>
    <xf numFmtId="0" fontId="12" fillId="0" borderId="35" xfId="0" applyNumberFormat="1" applyFont="1" applyBorder="1" applyAlignment="1">
      <alignment vertical="center"/>
    </xf>
    <xf numFmtId="0" fontId="12" fillId="0" borderId="35" xfId="0" applyNumberFormat="1" applyFont="1" applyBorder="1" applyAlignment="1" applyProtection="1">
      <alignment vertical="center"/>
      <protection locked="0"/>
    </xf>
    <xf numFmtId="0" fontId="12" fillId="0" borderId="35" xfId="0" applyNumberFormat="1" applyFont="1" applyFill="1" applyBorder="1" applyAlignment="1" applyProtection="1">
      <alignment vertical="center"/>
      <protection locked="0"/>
    </xf>
    <xf numFmtId="0" fontId="12" fillId="0" borderId="18" xfId="0" applyNumberFormat="1" applyFont="1" applyBorder="1" applyAlignment="1">
      <alignment vertical="center"/>
    </xf>
    <xf numFmtId="0" fontId="12" fillId="0" borderId="18" xfId="0" applyNumberFormat="1" applyFont="1" applyFill="1" applyBorder="1" applyAlignment="1" applyProtection="1">
      <alignment vertical="center"/>
      <protection locked="0"/>
    </xf>
    <xf numFmtId="0" fontId="12" fillId="0" borderId="18" xfId="0" applyNumberFormat="1" applyFont="1" applyBorder="1" applyAlignment="1" applyProtection="1">
      <alignment vertical="center"/>
      <protection locked="0"/>
    </xf>
    <xf numFmtId="0" fontId="12" fillId="0" borderId="35" xfId="0" applyNumberFormat="1" applyFont="1" applyFill="1" applyBorder="1" applyAlignment="1">
      <alignment vertical="center"/>
    </xf>
    <xf numFmtId="49" fontId="12" fillId="0" borderId="35" xfId="0" applyNumberFormat="1" applyFont="1" applyBorder="1" applyAlignment="1">
      <alignment vertical="center"/>
    </xf>
    <xf numFmtId="49" fontId="4" fillId="0" borderId="35" xfId="0" applyNumberFormat="1" applyFont="1" applyBorder="1" applyAlignment="1">
      <alignment vertical="center"/>
    </xf>
    <xf numFmtId="49" fontId="14" fillId="0" borderId="35" xfId="0" applyNumberFormat="1" applyFont="1" applyBorder="1" applyAlignment="1">
      <alignment vertical="center"/>
    </xf>
    <xf numFmtId="0" fontId="9" fillId="0" borderId="35" xfId="0" applyFont="1" applyBorder="1" applyAlignment="1">
      <alignment horizontal="left" vertical="center"/>
    </xf>
    <xf numFmtId="49" fontId="14" fillId="0" borderId="0" xfId="0" applyNumberFormat="1" applyFont="1" applyAlignment="1">
      <alignment vertical="center"/>
    </xf>
    <xf numFmtId="0" fontId="14" fillId="0" borderId="0" xfId="0" applyNumberFormat="1" applyFont="1" applyBorder="1" applyAlignment="1">
      <alignment vertical="center"/>
    </xf>
    <xf numFmtId="49" fontId="9" fillId="0" borderId="35" xfId="0" applyNumberFormat="1" applyFont="1" applyBorder="1" applyAlignment="1">
      <alignment horizontal="center" vertical="center"/>
    </xf>
    <xf numFmtId="49" fontId="9" fillId="0" borderId="35" xfId="0" applyNumberFormat="1" applyFont="1" applyBorder="1" applyAlignment="1">
      <alignment vertical="center"/>
    </xf>
    <xf numFmtId="49" fontId="9" fillId="0" borderId="18" xfId="0" applyNumberFormat="1" applyFont="1" applyBorder="1" applyAlignment="1">
      <alignment vertical="center"/>
    </xf>
    <xf numFmtId="49" fontId="9" fillId="0" borderId="35" xfId="0" applyNumberFormat="1" applyFont="1" applyFill="1" applyBorder="1" applyAlignment="1">
      <alignment vertical="center"/>
    </xf>
    <xf numFmtId="49" fontId="9" fillId="0" borderId="0" xfId="0" applyNumberFormat="1" applyFont="1" applyFill="1" applyBorder="1" applyAlignment="1">
      <alignment horizontal="left" vertical="center"/>
    </xf>
    <xf numFmtId="176" fontId="4" fillId="33" borderId="26" xfId="0" applyNumberFormat="1" applyFont="1" applyFill="1" applyBorder="1" applyAlignment="1" applyProtection="1">
      <alignment vertical="center"/>
      <protection/>
    </xf>
    <xf numFmtId="176" fontId="4" fillId="33" borderId="45" xfId="0" applyNumberFormat="1" applyFont="1" applyFill="1" applyBorder="1" applyAlignment="1" applyProtection="1">
      <alignment vertical="center"/>
      <protection/>
    </xf>
    <xf numFmtId="0" fontId="3" fillId="33" borderId="21" xfId="0" applyNumberFormat="1" applyFont="1" applyFill="1" applyBorder="1" applyAlignment="1" applyProtection="1">
      <alignment vertical="center" wrapText="1"/>
      <protection locked="0"/>
    </xf>
    <xf numFmtId="0" fontId="4" fillId="0" borderId="27" xfId="0" applyFont="1" applyBorder="1" applyAlignment="1">
      <alignment vertical="center"/>
    </xf>
    <xf numFmtId="0" fontId="4" fillId="0" borderId="43" xfId="0" applyFont="1" applyBorder="1" applyAlignment="1">
      <alignment vertical="center"/>
    </xf>
    <xf numFmtId="0" fontId="9" fillId="0" borderId="0" xfId="0" applyFont="1" applyBorder="1" applyAlignment="1">
      <alignment horizontal="left" vertical="center"/>
    </xf>
    <xf numFmtId="49" fontId="7" fillId="35" borderId="0" xfId="0" applyNumberFormat="1" applyFont="1" applyFill="1" applyBorder="1" applyAlignment="1">
      <alignment horizontal="left" vertical="center"/>
    </xf>
    <xf numFmtId="190" fontId="7" fillId="35" borderId="0" xfId="0" applyNumberFormat="1" applyFont="1" applyFill="1" applyBorder="1" applyAlignment="1">
      <alignment vertical="center"/>
    </xf>
    <xf numFmtId="49" fontId="4" fillId="0" borderId="0" xfId="0" applyNumberFormat="1" applyFont="1" applyBorder="1" applyAlignment="1">
      <alignment vertical="center"/>
    </xf>
    <xf numFmtId="49" fontId="14" fillId="0" borderId="0" xfId="0" applyNumberFormat="1" applyFont="1" applyBorder="1" applyAlignment="1">
      <alignment vertical="center"/>
    </xf>
    <xf numFmtId="0" fontId="9" fillId="0" borderId="0" xfId="0" applyNumberFormat="1" applyFont="1" applyBorder="1" applyAlignment="1">
      <alignment horizontal="left" vertical="center"/>
    </xf>
    <xf numFmtId="49" fontId="29" fillId="0" borderId="0" xfId="0" applyNumberFormat="1" applyFont="1" applyBorder="1" applyAlignment="1">
      <alignment horizontal="left" vertical="center"/>
    </xf>
    <xf numFmtId="49" fontId="3" fillId="0" borderId="39" xfId="0" applyNumberFormat="1" applyFont="1" applyFill="1" applyBorder="1" applyAlignment="1" applyProtection="1">
      <alignment horizontal="left" vertical="center" wrapText="1"/>
      <protection locked="0"/>
    </xf>
    <xf numFmtId="49" fontId="3" fillId="0" borderId="39"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center" shrinkToFit="1"/>
      <protection locked="0"/>
    </xf>
    <xf numFmtId="181" fontId="3" fillId="0" borderId="39" xfId="0" applyNumberFormat="1" applyFont="1" applyFill="1" applyBorder="1" applyAlignment="1" applyProtection="1">
      <alignment horizontal="right" vertical="center"/>
      <protection locked="0"/>
    </xf>
    <xf numFmtId="0" fontId="3" fillId="0" borderId="39"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0" fillId="0" borderId="35" xfId="0" applyBorder="1" applyAlignment="1">
      <alignment vertical="center"/>
    </xf>
    <xf numFmtId="49" fontId="0" fillId="0" borderId="35" xfId="0" applyNumberFormat="1" applyBorder="1" applyAlignment="1">
      <alignment vertical="center"/>
    </xf>
    <xf numFmtId="49" fontId="0" fillId="0" borderId="18" xfId="0" applyNumberFormat="1" applyBorder="1" applyAlignment="1">
      <alignment vertical="center"/>
    </xf>
    <xf numFmtId="49" fontId="0" fillId="0" borderId="35" xfId="0" applyNumberFormat="1" applyFont="1" applyBorder="1" applyAlignment="1">
      <alignment horizontal="center" vertical="center"/>
    </xf>
    <xf numFmtId="0" fontId="0" fillId="0" borderId="35" xfId="0" applyFont="1" applyBorder="1" applyAlignment="1">
      <alignment horizontal="left" vertical="center"/>
    </xf>
    <xf numFmtId="0" fontId="0" fillId="0" borderId="0" xfId="0" applyFont="1" applyBorder="1" applyAlignment="1">
      <alignment horizontal="left" vertical="center"/>
    </xf>
    <xf numFmtId="0" fontId="44" fillId="0" borderId="0" xfId="0" applyFont="1" applyAlignment="1">
      <alignment vertical="center"/>
    </xf>
    <xf numFmtId="0" fontId="45" fillId="0" borderId="0" xfId="0" applyFont="1" applyAlignment="1">
      <alignment vertical="center"/>
    </xf>
    <xf numFmtId="0" fontId="44" fillId="0" borderId="0" xfId="0" applyFont="1" applyAlignment="1">
      <alignment vertical="center"/>
    </xf>
    <xf numFmtId="0" fontId="46" fillId="0" borderId="0" xfId="0" applyFont="1" applyAlignment="1">
      <alignment vertical="center"/>
    </xf>
    <xf numFmtId="0" fontId="10" fillId="0" borderId="0" xfId="0" applyFont="1" applyAlignment="1">
      <alignment horizontal="distributed" vertical="center"/>
    </xf>
    <xf numFmtId="0" fontId="44" fillId="0" borderId="0" xfId="0" applyFont="1" applyAlignment="1">
      <alignment horizontal="left" vertical="center" indent="1"/>
    </xf>
    <xf numFmtId="0" fontId="44" fillId="0" borderId="0" xfId="0" applyFont="1" applyAlignment="1">
      <alignment horizontal="distributed" vertical="center"/>
    </xf>
    <xf numFmtId="0" fontId="45" fillId="0" borderId="0" xfId="0" applyFont="1" applyAlignment="1">
      <alignment vertical="center" wrapText="1"/>
    </xf>
    <xf numFmtId="0" fontId="0" fillId="0" borderId="0" xfId="0" applyFont="1" applyAlignment="1">
      <alignment vertical="center"/>
    </xf>
    <xf numFmtId="0" fontId="49" fillId="0" borderId="0" xfId="0" applyFont="1" applyBorder="1" applyAlignment="1">
      <alignment horizontal="right" vertical="center"/>
    </xf>
    <xf numFmtId="0" fontId="49" fillId="0" borderId="0" xfId="0" applyFont="1" applyBorder="1" applyAlignment="1">
      <alignment vertical="center"/>
    </xf>
    <xf numFmtId="0" fontId="48" fillId="0" borderId="0" xfId="0" applyFont="1" applyBorder="1" applyAlignment="1">
      <alignment vertical="center"/>
    </xf>
    <xf numFmtId="0" fontId="45" fillId="0" borderId="0" xfId="0" applyFont="1" applyBorder="1" applyAlignment="1">
      <alignment vertical="center"/>
    </xf>
    <xf numFmtId="0" fontId="50" fillId="0" borderId="0" xfId="0" applyFont="1" applyBorder="1" applyAlignment="1">
      <alignment vertical="center"/>
    </xf>
    <xf numFmtId="0" fontId="51" fillId="0" borderId="0"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horizontal="right" vertical="center"/>
    </xf>
    <xf numFmtId="0" fontId="45" fillId="0" borderId="0" xfId="0" applyFont="1" applyBorder="1" applyAlignment="1">
      <alignment vertical="center" shrinkToFit="1"/>
    </xf>
    <xf numFmtId="0" fontId="45" fillId="0" borderId="14" xfId="0" applyFont="1" applyBorder="1" applyAlignment="1">
      <alignment vertical="center"/>
    </xf>
    <xf numFmtId="0" fontId="51" fillId="0" borderId="42" xfId="0" applyFont="1" applyBorder="1" applyAlignment="1">
      <alignment vertical="center"/>
    </xf>
    <xf numFmtId="0" fontId="44" fillId="0" borderId="42" xfId="0" applyFont="1" applyBorder="1" applyAlignment="1">
      <alignment vertical="center"/>
    </xf>
    <xf numFmtId="0" fontId="45" fillId="0" borderId="0" xfId="0" applyFont="1" applyBorder="1" applyAlignment="1">
      <alignment horizontal="right" vertical="center"/>
    </xf>
    <xf numFmtId="0" fontId="44" fillId="0" borderId="42"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4" fillId="0" borderId="0" xfId="0" applyFont="1" applyBorder="1" applyAlignment="1">
      <alignment vertical="center"/>
    </xf>
    <xf numFmtId="0" fontId="52" fillId="0" borderId="0"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horizontal="right" vertical="center"/>
    </xf>
    <xf numFmtId="0" fontId="55" fillId="0" borderId="0" xfId="0" applyFont="1" applyBorder="1" applyAlignment="1">
      <alignment vertical="center"/>
    </xf>
    <xf numFmtId="0" fontId="56" fillId="0" borderId="0" xfId="0" applyFont="1" applyBorder="1" applyAlignment="1">
      <alignment vertical="center"/>
    </xf>
    <xf numFmtId="0" fontId="45" fillId="0" borderId="20" xfId="0" applyFont="1" applyBorder="1" applyAlignment="1">
      <alignment vertical="center"/>
    </xf>
    <xf numFmtId="0" fontId="53" fillId="0" borderId="39" xfId="0" applyFont="1" applyBorder="1" applyAlignment="1">
      <alignment vertical="center"/>
    </xf>
    <xf numFmtId="0" fontId="45" fillId="0" borderId="39" xfId="0" applyFont="1" applyBorder="1" applyAlignment="1">
      <alignment vertical="center"/>
    </xf>
    <xf numFmtId="0" fontId="45" fillId="0" borderId="21" xfId="0" applyFont="1" applyBorder="1" applyAlignment="1">
      <alignment vertical="center"/>
    </xf>
    <xf numFmtId="0" fontId="45" fillId="0" borderId="34" xfId="0" applyFont="1" applyBorder="1" applyAlignment="1">
      <alignment vertical="center"/>
    </xf>
    <xf numFmtId="0" fontId="45" fillId="0" borderId="53" xfId="0" applyFont="1" applyBorder="1" applyAlignment="1">
      <alignment vertical="center"/>
    </xf>
    <xf numFmtId="0" fontId="45" fillId="0" borderId="27" xfId="0" applyFont="1" applyBorder="1" applyAlignment="1">
      <alignment vertical="center"/>
    </xf>
    <xf numFmtId="0" fontId="45" fillId="0" borderId="26" xfId="0" applyFont="1" applyBorder="1" applyAlignment="1">
      <alignment vertical="center"/>
    </xf>
    <xf numFmtId="0" fontId="45" fillId="0" borderId="43" xfId="0" applyFont="1" applyBorder="1" applyAlignment="1">
      <alignment vertical="center"/>
    </xf>
    <xf numFmtId="0" fontId="9" fillId="0" borderId="0" xfId="0" applyFont="1" applyAlignment="1">
      <alignment horizontal="center" vertical="center"/>
    </xf>
    <xf numFmtId="0" fontId="59" fillId="0" borderId="0" xfId="0" applyFont="1" applyBorder="1" applyAlignment="1">
      <alignment vertical="center"/>
    </xf>
    <xf numFmtId="0" fontId="12" fillId="36" borderId="35" xfId="0" applyNumberFormat="1" applyFont="1" applyFill="1" applyBorder="1" applyAlignment="1">
      <alignment vertical="center"/>
    </xf>
    <xf numFmtId="0" fontId="12" fillId="36" borderId="35" xfId="0" applyNumberFormat="1" applyFont="1" applyFill="1" applyBorder="1" applyAlignment="1">
      <alignment vertical="center"/>
    </xf>
    <xf numFmtId="0" fontId="14" fillId="36" borderId="18" xfId="0" applyNumberFormat="1" applyFont="1" applyFill="1" applyBorder="1" applyAlignment="1">
      <alignment vertical="center"/>
    </xf>
    <xf numFmtId="0" fontId="12" fillId="36" borderId="35" xfId="0" applyNumberFormat="1" applyFont="1" applyFill="1" applyBorder="1" applyAlignment="1" applyProtection="1">
      <alignment vertical="center"/>
      <protection locked="0"/>
    </xf>
    <xf numFmtId="0" fontId="12" fillId="36" borderId="18" xfId="0" applyNumberFormat="1" applyFont="1" applyFill="1" applyBorder="1" applyAlignment="1" applyProtection="1">
      <alignment vertical="center"/>
      <protection locked="0"/>
    </xf>
    <xf numFmtId="49" fontId="14" fillId="0" borderId="23" xfId="0" applyNumberFormat="1" applyFont="1" applyBorder="1" applyAlignment="1">
      <alignment vertical="center"/>
    </xf>
    <xf numFmtId="49" fontId="4" fillId="0" borderId="40" xfId="0" applyNumberFormat="1" applyFont="1" applyBorder="1" applyAlignment="1">
      <alignment vertical="center"/>
    </xf>
    <xf numFmtId="189" fontId="14" fillId="0" borderId="0" xfId="0" applyNumberFormat="1" applyFont="1" applyBorder="1" applyAlignment="1">
      <alignment horizontal="right" vertical="center"/>
    </xf>
    <xf numFmtId="0" fontId="42" fillId="0" borderId="0" xfId="0" applyFont="1" applyAlignment="1">
      <alignment horizontal="right" vertical="center"/>
    </xf>
    <xf numFmtId="0" fontId="9" fillId="0" borderId="20"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40" xfId="0" applyFont="1" applyBorder="1" applyAlignment="1">
      <alignment horizontal="center" vertical="center" textRotation="255"/>
    </xf>
    <xf numFmtId="0" fontId="58" fillId="0" borderId="0" xfId="0" applyFont="1" applyAlignment="1">
      <alignment horizontal="left" vertical="center"/>
    </xf>
    <xf numFmtId="0" fontId="9" fillId="0" borderId="28" xfId="0" applyFont="1" applyBorder="1" applyAlignment="1">
      <alignment horizontal="center" vertical="center" textRotation="255"/>
    </xf>
    <xf numFmtId="0" fontId="10" fillId="0" borderId="0" xfId="0" applyFont="1" applyAlignment="1">
      <alignment horizontal="left" vertical="center"/>
    </xf>
    <xf numFmtId="0" fontId="57" fillId="0" borderId="0" xfId="0" applyFont="1" applyAlignment="1">
      <alignment horizontal="left" vertical="center"/>
    </xf>
    <xf numFmtId="0" fontId="57" fillId="0" borderId="0" xfId="0" applyFont="1" applyBorder="1" applyAlignment="1">
      <alignment horizontal="center" vertical="center"/>
    </xf>
    <xf numFmtId="0" fontId="14" fillId="0" borderId="0" xfId="0" applyFont="1" applyAlignment="1">
      <alignment horizontal="right" vertical="center"/>
    </xf>
    <xf numFmtId="0" fontId="57" fillId="0" borderId="0" xfId="0" applyFont="1" applyAlignment="1">
      <alignment vertical="center"/>
    </xf>
    <xf numFmtId="0" fontId="50" fillId="0" borderId="0" xfId="0" applyFont="1" applyBorder="1" applyAlignment="1">
      <alignment horizontal="left" vertical="center" wrapText="1"/>
    </xf>
    <xf numFmtId="0" fontId="63" fillId="0" borderId="0" xfId="0" applyFont="1" applyAlignment="1">
      <alignment vertical="center"/>
    </xf>
    <xf numFmtId="0" fontId="64" fillId="0" borderId="0" xfId="0" applyFont="1" applyAlignment="1">
      <alignment vertical="center"/>
    </xf>
    <xf numFmtId="0" fontId="12" fillId="37" borderId="35" xfId="0" applyNumberFormat="1" applyFont="1" applyFill="1" applyBorder="1" applyAlignment="1">
      <alignmen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49" fontId="24" fillId="34" borderId="23" xfId="0" applyNumberFormat="1" applyFont="1" applyFill="1" applyBorder="1" applyAlignment="1">
      <alignment horizontal="center" vertical="center" textRotation="255"/>
    </xf>
    <xf numFmtId="49" fontId="4" fillId="34" borderId="40" xfId="0" applyNumberFormat="1" applyFont="1" applyFill="1" applyBorder="1" applyAlignment="1">
      <alignment horizontal="center" vertical="center" textRotation="255"/>
    </xf>
    <xf numFmtId="49" fontId="4" fillId="0" borderId="31" xfId="0" applyNumberFormat="1" applyFont="1" applyFill="1" applyBorder="1" applyAlignment="1">
      <alignment horizontal="center" vertical="center" textRotation="255"/>
    </xf>
    <xf numFmtId="49" fontId="4" fillId="0" borderId="31" xfId="0" applyNumberFormat="1" applyFont="1" applyFill="1" applyBorder="1" applyAlignment="1">
      <alignment vertical="center"/>
    </xf>
    <xf numFmtId="49" fontId="7" fillId="0" borderId="0" xfId="0" applyNumberFormat="1" applyFont="1" applyFill="1" applyBorder="1" applyAlignment="1">
      <alignment horizontal="left" vertical="center"/>
    </xf>
    <xf numFmtId="49" fontId="7" fillId="35" borderId="53" xfId="0" applyNumberFormat="1" applyFont="1" applyFill="1" applyBorder="1" applyAlignment="1">
      <alignment horizontal="left" vertical="center"/>
    </xf>
    <xf numFmtId="49" fontId="29" fillId="0" borderId="34" xfId="0" applyNumberFormat="1" applyFont="1" applyBorder="1" applyAlignment="1">
      <alignment horizontal="left" vertical="center"/>
    </xf>
    <xf numFmtId="49" fontId="29" fillId="0" borderId="53" xfId="0" applyNumberFormat="1" applyFont="1" applyBorder="1" applyAlignment="1">
      <alignment horizontal="left" vertical="center"/>
    </xf>
    <xf numFmtId="0" fontId="0" fillId="0" borderId="39" xfId="0" applyBorder="1" applyAlignment="1">
      <alignment horizontal="left" vertical="center"/>
    </xf>
    <xf numFmtId="0" fontId="0" fillId="0" borderId="39"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9" fillId="0" borderId="26" xfId="0" applyFont="1" applyBorder="1" applyAlignment="1">
      <alignment horizontal="right" vertical="center"/>
    </xf>
    <xf numFmtId="0" fontId="9" fillId="0" borderId="13" xfId="0" applyFont="1" applyBorder="1" applyAlignment="1">
      <alignment vertical="center"/>
    </xf>
    <xf numFmtId="0" fontId="0" fillId="0" borderId="0" xfId="0" applyAlignment="1">
      <alignment vertical="center"/>
    </xf>
    <xf numFmtId="0" fontId="0" fillId="0" borderId="14" xfId="0" applyBorder="1" applyAlignment="1">
      <alignment vertical="center"/>
    </xf>
    <xf numFmtId="49" fontId="12" fillId="0" borderId="0" xfId="0" applyNumberFormat="1" applyFont="1" applyAlignment="1">
      <alignment vertical="center"/>
    </xf>
    <xf numFmtId="0" fontId="136" fillId="0" borderId="0" xfId="0" applyFont="1" applyBorder="1" applyAlignment="1">
      <alignment vertical="center"/>
    </xf>
    <xf numFmtId="0" fontId="3" fillId="0" borderId="43" xfId="0" applyFont="1" applyBorder="1" applyAlignment="1">
      <alignment vertical="center"/>
    </xf>
    <xf numFmtId="49" fontId="14" fillId="0" borderId="0" xfId="0" applyNumberFormat="1" applyFont="1" applyAlignment="1">
      <alignment horizontal="right" vertical="center"/>
    </xf>
    <xf numFmtId="0" fontId="45"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77" fillId="0" borderId="0" xfId="0" applyFont="1" applyBorder="1" applyAlignment="1">
      <alignment vertical="center"/>
    </xf>
    <xf numFmtId="0" fontId="51" fillId="0" borderId="0" xfId="0" applyFont="1" applyAlignment="1">
      <alignment vertical="center"/>
    </xf>
    <xf numFmtId="49" fontId="14" fillId="0" borderId="40" xfId="0" applyNumberFormat="1" applyFont="1" applyBorder="1" applyAlignment="1">
      <alignment vertical="center"/>
    </xf>
    <xf numFmtId="49" fontId="4" fillId="38" borderId="0" xfId="0" applyNumberFormat="1" applyFont="1" applyFill="1" applyBorder="1" applyAlignment="1">
      <alignment vertical="center"/>
    </xf>
    <xf numFmtId="49" fontId="4" fillId="38" borderId="23" xfId="0" applyNumberFormat="1" applyFont="1" applyFill="1" applyBorder="1" applyAlignment="1">
      <alignment vertical="center"/>
    </xf>
    <xf numFmtId="49" fontId="4" fillId="38" borderId="23" xfId="0" applyNumberFormat="1" applyFont="1" applyFill="1" applyBorder="1" applyAlignment="1">
      <alignment vertical="center" wrapText="1"/>
    </xf>
    <xf numFmtId="49" fontId="4" fillId="38" borderId="21" xfId="0" applyNumberFormat="1" applyFont="1" applyFill="1" applyBorder="1" applyAlignment="1">
      <alignment vertical="center"/>
    </xf>
    <xf numFmtId="0" fontId="45" fillId="0" borderId="0" xfId="0" applyFont="1" applyBorder="1" applyAlignment="1" applyProtection="1">
      <alignment vertical="center"/>
      <protection locked="0"/>
    </xf>
    <xf numFmtId="0" fontId="44" fillId="0" borderId="0" xfId="0" applyFont="1" applyBorder="1" applyAlignment="1" applyProtection="1">
      <alignment horizontal="center" vertical="center"/>
      <protection locked="0"/>
    </xf>
    <xf numFmtId="49" fontId="9" fillId="0" borderId="40" xfId="0" applyNumberFormat="1" applyFont="1" applyBorder="1" applyAlignment="1">
      <alignment vertical="center"/>
    </xf>
    <xf numFmtId="49" fontId="9" fillId="0" borderId="28" xfId="0" applyNumberFormat="1" applyFont="1" applyBorder="1" applyAlignment="1">
      <alignment vertical="center"/>
    </xf>
    <xf numFmtId="0" fontId="13" fillId="0" borderId="35" xfId="0" applyFont="1" applyBorder="1" applyAlignment="1">
      <alignment horizontal="center" vertical="center"/>
    </xf>
    <xf numFmtId="0" fontId="137" fillId="0" borderId="0" xfId="0" applyFont="1" applyAlignment="1">
      <alignment vertical="center"/>
    </xf>
    <xf numFmtId="0" fontId="137" fillId="0" borderId="0" xfId="0" applyFont="1" applyAlignment="1">
      <alignment vertical="center"/>
    </xf>
    <xf numFmtId="0" fontId="137" fillId="0" borderId="34" xfId="0" applyFont="1" applyBorder="1" applyAlignment="1">
      <alignment vertical="center"/>
    </xf>
    <xf numFmtId="0" fontId="137" fillId="0" borderId="0" xfId="0" applyFont="1" applyBorder="1" applyAlignment="1">
      <alignment vertical="center"/>
    </xf>
    <xf numFmtId="0" fontId="137" fillId="0" borderId="53" xfId="0" applyFont="1" applyBorder="1" applyAlignment="1">
      <alignment vertical="center"/>
    </xf>
    <xf numFmtId="0" fontId="137" fillId="0" borderId="0" xfId="0" applyFont="1" applyBorder="1" applyAlignment="1">
      <alignment vertical="center"/>
    </xf>
    <xf numFmtId="0" fontId="137" fillId="0" borderId="34" xfId="0" applyFont="1" applyBorder="1" applyAlignment="1">
      <alignment vertical="center"/>
    </xf>
    <xf numFmtId="0" fontId="138" fillId="0" borderId="0" xfId="0" applyFont="1" applyAlignment="1">
      <alignment vertical="center"/>
    </xf>
    <xf numFmtId="0" fontId="138" fillId="0" borderId="0" xfId="0" applyFont="1" applyBorder="1" applyAlignment="1">
      <alignment vertical="center"/>
    </xf>
    <xf numFmtId="0" fontId="139" fillId="0" borderId="0" xfId="0" applyFont="1" applyAlignment="1">
      <alignment vertical="center"/>
    </xf>
    <xf numFmtId="0" fontId="139" fillId="0" borderId="0" xfId="0" applyFont="1" applyBorder="1" applyAlignment="1">
      <alignment vertical="center"/>
    </xf>
    <xf numFmtId="0" fontId="138" fillId="0" borderId="53" xfId="0" applyFont="1" applyBorder="1" applyAlignment="1">
      <alignment vertical="top" wrapText="1"/>
    </xf>
    <xf numFmtId="0" fontId="137" fillId="0" borderId="53" xfId="0" applyFont="1" applyBorder="1" applyAlignment="1">
      <alignment vertical="top" wrapText="1"/>
    </xf>
    <xf numFmtId="0" fontId="137" fillId="0" borderId="0" xfId="0" applyFont="1" applyBorder="1" applyAlignment="1">
      <alignment vertical="top" wrapText="1"/>
    </xf>
    <xf numFmtId="0" fontId="29" fillId="0" borderId="0" xfId="0" applyFont="1" applyBorder="1" applyAlignment="1">
      <alignment vertical="center" wrapText="1"/>
    </xf>
    <xf numFmtId="0" fontId="10" fillId="0" borderId="0" xfId="0" applyFont="1" applyBorder="1" applyAlignment="1">
      <alignment vertical="center"/>
    </xf>
    <xf numFmtId="0" fontId="0" fillId="0" borderId="26" xfId="0" applyBorder="1" applyAlignment="1">
      <alignment vertical="center"/>
    </xf>
    <xf numFmtId="0" fontId="57" fillId="0" borderId="0" xfId="0" applyFont="1" applyBorder="1" applyAlignment="1" applyProtection="1">
      <alignment horizontal="center" vertical="center" wrapText="1"/>
      <protection hidden="1"/>
    </xf>
    <xf numFmtId="0" fontId="0" fillId="0" borderId="0" xfId="0" applyBorder="1" applyAlignment="1">
      <alignment horizontal="center" vertical="center" shrinkToFit="1"/>
    </xf>
    <xf numFmtId="0" fontId="57" fillId="0" borderId="0" xfId="0" applyFont="1" applyBorder="1" applyAlignment="1" applyProtection="1">
      <alignment horizontal="center" vertical="center" shrinkToFit="1"/>
      <protection hidden="1"/>
    </xf>
    <xf numFmtId="0" fontId="140" fillId="0" borderId="0" xfId="0" applyFont="1" applyAlignment="1">
      <alignment vertical="center"/>
    </xf>
    <xf numFmtId="49" fontId="14" fillId="0" borderId="28" xfId="0" applyNumberFormat="1" applyFont="1" applyBorder="1" applyAlignment="1" quotePrefix="1">
      <alignment vertical="center"/>
    </xf>
    <xf numFmtId="49" fontId="24" fillId="0" borderId="39" xfId="0" applyNumberFormat="1" applyFont="1" applyFill="1" applyBorder="1" applyAlignment="1">
      <alignment horizontal="center" vertical="center" textRotation="255"/>
    </xf>
    <xf numFmtId="49" fontId="4" fillId="0" borderId="0" xfId="0" applyNumberFormat="1" applyFont="1" applyFill="1" applyBorder="1" applyAlignment="1">
      <alignment vertical="center"/>
    </xf>
    <xf numFmtId="49" fontId="5" fillId="0" borderId="0" xfId="0" applyNumberFormat="1" applyFont="1" applyAlignment="1">
      <alignment vertical="center"/>
    </xf>
    <xf numFmtId="0" fontId="29" fillId="0" borderId="0" xfId="0" applyFont="1" applyAlignment="1">
      <alignment vertical="center"/>
    </xf>
    <xf numFmtId="0" fontId="9" fillId="0" borderId="26" xfId="0" applyFont="1" applyBorder="1" applyAlignment="1">
      <alignment horizontal="center" vertical="center"/>
    </xf>
    <xf numFmtId="0" fontId="0" fillId="0" borderId="26" xfId="0" applyBorder="1" applyAlignment="1">
      <alignment horizontal="center" vertical="center"/>
    </xf>
    <xf numFmtId="0" fontId="14" fillId="0" borderId="23" xfId="0" applyNumberFormat="1" applyFont="1" applyBorder="1" applyAlignment="1" quotePrefix="1">
      <alignment vertical="center"/>
    </xf>
    <xf numFmtId="0" fontId="12" fillId="0" borderId="28" xfId="0" applyNumberFormat="1" applyFont="1" applyBorder="1" applyAlignment="1" quotePrefix="1">
      <alignmen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34"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9" fillId="0" borderId="14" xfId="0" applyFont="1" applyBorder="1" applyAlignment="1">
      <alignment horizontal="center" vertical="center"/>
    </xf>
    <xf numFmtId="0" fontId="9" fillId="0" borderId="13" xfId="0" applyFont="1" applyBorder="1" applyAlignment="1">
      <alignment vertical="center"/>
    </xf>
    <xf numFmtId="0" fontId="9" fillId="0" borderId="0" xfId="0" applyFont="1" applyAlignment="1">
      <alignment horizontal="left" vertical="center"/>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13" xfId="0" applyFont="1" applyFill="1" applyBorder="1" applyAlignment="1">
      <alignment vertical="center"/>
    </xf>
    <xf numFmtId="0" fontId="0" fillId="0" borderId="0" xfId="0" applyFill="1" applyAlignment="1">
      <alignment vertical="center"/>
    </xf>
    <xf numFmtId="0" fontId="0" fillId="0" borderId="14" xfId="0" applyFill="1" applyBorder="1" applyAlignment="1">
      <alignment vertical="center"/>
    </xf>
    <xf numFmtId="0" fontId="66" fillId="0" borderId="13" xfId="0" applyFont="1" applyBorder="1" applyAlignment="1">
      <alignment horizontal="left" vertical="center"/>
    </xf>
    <xf numFmtId="0" fontId="66" fillId="0" borderId="0" xfId="0" applyFont="1" applyBorder="1" applyAlignment="1">
      <alignment horizontal="left" vertical="center"/>
    </xf>
    <xf numFmtId="0" fontId="66" fillId="0" borderId="14" xfId="0" applyFont="1" applyBorder="1" applyAlignment="1">
      <alignment horizontal="left" vertical="center"/>
    </xf>
    <xf numFmtId="0" fontId="0" fillId="0" borderId="0" xfId="0" applyAlignment="1">
      <alignment vertical="center"/>
    </xf>
    <xf numFmtId="0" fontId="0" fillId="0" borderId="14" xfId="0" applyBorder="1" applyAlignment="1">
      <alignment vertical="center"/>
    </xf>
    <xf numFmtId="0" fontId="9" fillId="0" borderId="13" xfId="0" applyFont="1" applyBorder="1" applyAlignment="1">
      <alignment horizontal="left" vertical="center" wrapText="1"/>
    </xf>
    <xf numFmtId="0" fontId="9" fillId="0" borderId="45" xfId="0" applyFont="1" applyBorder="1" applyAlignment="1">
      <alignment horizontal="left" vertical="center"/>
    </xf>
    <xf numFmtId="0" fontId="9" fillId="0" borderId="26" xfId="0" applyFont="1" applyBorder="1" applyAlignment="1">
      <alignment horizontal="left" vertical="center"/>
    </xf>
    <xf numFmtId="0" fontId="9" fillId="0" borderId="54" xfId="0" applyFont="1" applyBorder="1" applyAlignment="1">
      <alignment horizontal="left" vertical="center"/>
    </xf>
    <xf numFmtId="0" fontId="15" fillId="0" borderId="39" xfId="0" applyFont="1" applyBorder="1" applyAlignment="1">
      <alignment horizontal="right" vertical="center"/>
    </xf>
    <xf numFmtId="58" fontId="141" fillId="0" borderId="18" xfId="0" applyNumberFormat="1" applyFont="1" applyBorder="1" applyAlignment="1">
      <alignment horizontal="center" vertical="center"/>
    </xf>
    <xf numFmtId="0" fontId="141" fillId="0" borderId="19" xfId="0" applyFont="1" applyBorder="1" applyAlignment="1">
      <alignment horizontal="center" vertical="center"/>
    </xf>
    <xf numFmtId="57" fontId="9" fillId="0" borderId="10" xfId="0" applyNumberFormat="1" applyFont="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Fill="1" applyBorder="1" applyAlignment="1">
      <alignment horizontal="left" vertical="center"/>
    </xf>
    <xf numFmtId="0" fontId="142" fillId="0" borderId="13" xfId="0" applyFont="1" applyBorder="1" applyAlignment="1">
      <alignment horizontal="left" vertical="center"/>
    </xf>
    <xf numFmtId="0" fontId="142" fillId="0" borderId="0" xfId="0" applyFont="1" applyBorder="1" applyAlignment="1">
      <alignment horizontal="left" vertical="center"/>
    </xf>
    <xf numFmtId="0" fontId="142" fillId="0" borderId="14" xfId="0" applyFont="1" applyBorder="1" applyAlignment="1">
      <alignment horizontal="left" vertical="center"/>
    </xf>
    <xf numFmtId="0" fontId="0" fillId="0" borderId="0" xfId="0" applyAlignment="1">
      <alignment horizontal="left" vertical="center" wrapText="1"/>
    </xf>
    <xf numFmtId="0" fontId="0" fillId="0" borderId="14" xfId="0" applyBorder="1" applyAlignment="1">
      <alignment horizontal="left" vertical="center" wrapText="1"/>
    </xf>
    <xf numFmtId="49" fontId="3" fillId="33" borderId="13"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49" fontId="3" fillId="33" borderId="53" xfId="0" applyNumberFormat="1" applyFont="1" applyFill="1" applyBorder="1" applyAlignment="1">
      <alignment horizontal="center" vertical="center"/>
    </xf>
    <xf numFmtId="49" fontId="9" fillId="33" borderId="23" xfId="0" applyNumberFormat="1" applyFont="1" applyFill="1" applyBorder="1" applyAlignment="1">
      <alignment horizontal="center" vertical="center" wrapText="1"/>
    </xf>
    <xf numFmtId="49" fontId="9" fillId="33" borderId="28" xfId="0" applyNumberFormat="1" applyFont="1" applyFill="1" applyBorder="1" applyAlignment="1">
      <alignment horizontal="center" vertical="center" wrapText="1"/>
    </xf>
    <xf numFmtId="49" fontId="3" fillId="33" borderId="34"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4" fillId="39" borderId="55" xfId="0" applyNumberFormat="1" applyFont="1" applyFill="1" applyBorder="1" applyAlignment="1" applyProtection="1">
      <alignment horizontal="center" vertical="center"/>
      <protection locked="0"/>
    </xf>
    <xf numFmtId="49" fontId="4" fillId="39" borderId="56" xfId="0" applyNumberFormat="1" applyFont="1" applyFill="1" applyBorder="1" applyAlignment="1" applyProtection="1">
      <alignment horizontal="center" vertical="center"/>
      <protection locked="0"/>
    </xf>
    <xf numFmtId="49" fontId="3" fillId="33" borderId="28" xfId="0" applyNumberFormat="1" applyFont="1" applyFill="1" applyBorder="1" applyAlignment="1">
      <alignment horizontal="left" vertical="center" wrapText="1"/>
    </xf>
    <xf numFmtId="49" fontId="3" fillId="33" borderId="23" xfId="0" applyNumberFormat="1" applyFont="1" applyFill="1" applyBorder="1" applyAlignment="1">
      <alignment horizontal="left" vertical="center" wrapText="1"/>
    </xf>
    <xf numFmtId="58" fontId="3" fillId="40" borderId="39" xfId="0" applyNumberFormat="1" applyFont="1" applyFill="1" applyBorder="1" applyAlignment="1">
      <alignment horizontal="center" vertical="center"/>
    </xf>
    <xf numFmtId="0" fontId="3" fillId="40" borderId="39" xfId="0" applyNumberFormat="1" applyFont="1" applyFill="1" applyBorder="1" applyAlignment="1">
      <alignment horizontal="center" vertical="center"/>
    </xf>
    <xf numFmtId="49" fontId="3" fillId="33" borderId="20" xfId="0" applyNumberFormat="1" applyFont="1" applyFill="1" applyBorder="1" applyAlignment="1">
      <alignment horizontal="left" vertical="center" wrapText="1"/>
    </xf>
    <xf numFmtId="49" fontId="3" fillId="33" borderId="39" xfId="0" applyNumberFormat="1" applyFont="1" applyFill="1" applyBorder="1" applyAlignment="1">
      <alignment horizontal="left" vertical="center" wrapText="1"/>
    </xf>
    <xf numFmtId="49" fontId="3" fillId="33" borderId="21" xfId="0" applyNumberFormat="1" applyFont="1" applyFill="1" applyBorder="1" applyAlignment="1">
      <alignment horizontal="left" vertical="center" wrapText="1"/>
    </xf>
    <xf numFmtId="49" fontId="3" fillId="33" borderId="34"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9" fontId="3" fillId="33" borderId="53" xfId="0" applyNumberFormat="1" applyFont="1" applyFill="1" applyBorder="1" applyAlignment="1">
      <alignment horizontal="left" vertical="center" wrapText="1"/>
    </xf>
    <xf numFmtId="176" fontId="28" fillId="0" borderId="26" xfId="0" applyNumberFormat="1" applyFont="1" applyBorder="1" applyAlignment="1">
      <alignment horizontal="center" vertical="center"/>
    </xf>
    <xf numFmtId="49" fontId="3" fillId="33" borderId="35" xfId="0" applyNumberFormat="1" applyFont="1" applyFill="1" applyBorder="1" applyAlignment="1">
      <alignment horizontal="center" vertical="center" wrapText="1"/>
    </xf>
    <xf numFmtId="49" fontId="3" fillId="33" borderId="35" xfId="0" applyNumberFormat="1" applyFont="1" applyFill="1" applyBorder="1" applyAlignment="1">
      <alignment horizontal="center" vertical="center"/>
    </xf>
    <xf numFmtId="49" fontId="4" fillId="33" borderId="23" xfId="0" applyNumberFormat="1" applyFont="1" applyFill="1" applyBorder="1" applyAlignment="1">
      <alignment horizontal="left" vertical="center"/>
    </xf>
    <xf numFmtId="49" fontId="9" fillId="33" borderId="18" xfId="0" applyNumberFormat="1" applyFont="1" applyFill="1" applyBorder="1" applyAlignment="1">
      <alignment horizontal="center" vertical="center" wrapText="1"/>
    </xf>
    <xf numFmtId="49" fontId="3" fillId="33" borderId="35" xfId="0" applyNumberFormat="1" applyFont="1" applyFill="1" applyBorder="1" applyAlignment="1">
      <alignment horizontal="left" vertical="center" wrapText="1"/>
    </xf>
    <xf numFmtId="49" fontId="9" fillId="33" borderId="35" xfId="0" applyNumberFormat="1" applyFont="1" applyFill="1" applyBorder="1" applyAlignment="1">
      <alignment horizontal="left" vertical="center" wrapText="1"/>
    </xf>
    <xf numFmtId="49" fontId="9" fillId="33" borderId="23" xfId="0" applyNumberFormat="1" applyFont="1" applyFill="1" applyBorder="1" applyAlignment="1">
      <alignment horizontal="left" vertical="center" wrapText="1"/>
    </xf>
    <xf numFmtId="0" fontId="141" fillId="33" borderId="57" xfId="0" applyNumberFormat="1" applyFont="1" applyFill="1" applyBorder="1" applyAlignment="1">
      <alignment vertical="center"/>
    </xf>
    <xf numFmtId="0" fontId="143" fillId="0" borderId="31" xfId="0" applyNumberFormat="1" applyFont="1" applyBorder="1" applyAlignment="1">
      <alignment vertical="center"/>
    </xf>
    <xf numFmtId="0" fontId="143" fillId="0" borderId="19" xfId="0" applyNumberFormat="1" applyFont="1" applyBorder="1" applyAlignment="1">
      <alignment vertical="center"/>
    </xf>
    <xf numFmtId="0" fontId="3" fillId="33" borderId="0" xfId="0" applyFont="1" applyFill="1" applyAlignment="1">
      <alignment vertical="center"/>
    </xf>
    <xf numFmtId="0" fontId="3" fillId="33" borderId="53" xfId="0" applyFont="1" applyFill="1" applyBorder="1" applyAlignment="1">
      <alignment vertical="center"/>
    </xf>
    <xf numFmtId="0" fontId="3" fillId="33" borderId="34" xfId="0" applyFont="1" applyFill="1" applyBorder="1" applyAlignment="1">
      <alignment vertical="center"/>
    </xf>
    <xf numFmtId="49" fontId="3" fillId="33" borderId="28" xfId="0" applyNumberFormat="1" applyFont="1" applyFill="1" applyBorder="1" applyAlignment="1">
      <alignment horizontal="center" vertical="center"/>
    </xf>
    <xf numFmtId="49" fontId="9" fillId="33" borderId="26" xfId="0" applyNumberFormat="1" applyFont="1" applyFill="1" applyBorder="1" applyAlignment="1">
      <alignment horizontal="center" vertical="center" wrapText="1"/>
    </xf>
    <xf numFmtId="49" fontId="9" fillId="33" borderId="31" xfId="0" applyNumberFormat="1" applyFont="1" applyFill="1" applyBorder="1" applyAlignment="1">
      <alignment horizontal="center" vertical="center" wrapText="1"/>
    </xf>
    <xf numFmtId="49" fontId="29" fillId="0" borderId="34" xfId="0" applyNumberFormat="1" applyFont="1" applyBorder="1" applyAlignment="1">
      <alignment horizontal="left" vertical="center"/>
    </xf>
    <xf numFmtId="49" fontId="29" fillId="0" borderId="0" xfId="0" applyNumberFormat="1" applyFont="1" applyBorder="1" applyAlignment="1">
      <alignment horizontal="left" vertical="center"/>
    </xf>
    <xf numFmtId="49" fontId="29" fillId="0" borderId="53" xfId="0" applyNumberFormat="1" applyFont="1" applyBorder="1" applyAlignment="1">
      <alignment horizontal="left" vertical="center"/>
    </xf>
    <xf numFmtId="49" fontId="29" fillId="0" borderId="34" xfId="0" applyNumberFormat="1" applyFont="1" applyBorder="1" applyAlignment="1">
      <alignment vertical="center"/>
    </xf>
    <xf numFmtId="49" fontId="29" fillId="0" borderId="0" xfId="0" applyNumberFormat="1" applyFont="1" applyBorder="1" applyAlignment="1">
      <alignment vertical="center"/>
    </xf>
    <xf numFmtId="49" fontId="29" fillId="0" borderId="53" xfId="0" applyNumberFormat="1" applyFont="1" applyBorder="1" applyAlignment="1">
      <alignment vertical="center"/>
    </xf>
    <xf numFmtId="176" fontId="4" fillId="35" borderId="55" xfId="0" applyNumberFormat="1" applyFont="1" applyFill="1" applyBorder="1" applyAlignment="1" applyProtection="1">
      <alignment horizontal="center" vertical="center"/>
      <protection locked="0"/>
    </xf>
    <xf numFmtId="176" fontId="4" fillId="35" borderId="56" xfId="0" applyNumberFormat="1" applyFont="1" applyFill="1" applyBorder="1" applyAlignment="1" applyProtection="1">
      <alignment horizontal="center" vertical="center"/>
      <protection locked="0"/>
    </xf>
    <xf numFmtId="49" fontId="4" fillId="33" borderId="45" xfId="0" applyNumberFormat="1" applyFont="1" applyFill="1" applyBorder="1" applyAlignment="1">
      <alignment horizontal="center" vertical="center"/>
    </xf>
    <xf numFmtId="49" fontId="4" fillId="33" borderId="26" xfId="0" applyNumberFormat="1" applyFont="1" applyFill="1" applyBorder="1" applyAlignment="1">
      <alignment horizontal="center" vertical="center"/>
    </xf>
    <xf numFmtId="49" fontId="4" fillId="33" borderId="43" xfId="0" applyNumberFormat="1" applyFont="1" applyFill="1" applyBorder="1" applyAlignment="1">
      <alignment horizontal="center" vertical="center"/>
    </xf>
    <xf numFmtId="49" fontId="3" fillId="33" borderId="18" xfId="0" applyNumberFormat="1" applyFont="1" applyFill="1" applyBorder="1" applyAlignment="1" applyProtection="1">
      <alignment horizontal="center" vertical="center" wrapText="1"/>
      <protection locked="0"/>
    </xf>
    <xf numFmtId="49" fontId="3" fillId="33" borderId="31"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3" fillId="33" borderId="23" xfId="0" applyNumberFormat="1" applyFont="1" applyFill="1" applyBorder="1" applyAlignment="1">
      <alignment horizontal="center" vertical="center" wrapText="1"/>
    </xf>
    <xf numFmtId="49" fontId="3" fillId="33" borderId="40" xfId="0" applyNumberFormat="1" applyFont="1" applyFill="1" applyBorder="1" applyAlignment="1">
      <alignment horizontal="center" vertical="center" wrapText="1"/>
    </xf>
    <xf numFmtId="49" fontId="3" fillId="33" borderId="28" xfId="0" applyNumberFormat="1" applyFont="1" applyFill="1" applyBorder="1" applyAlignment="1">
      <alignment horizontal="center" vertical="center" wrapText="1"/>
    </xf>
    <xf numFmtId="49" fontId="22" fillId="34" borderId="18" xfId="0" applyNumberFormat="1" applyFont="1" applyFill="1" applyBorder="1" applyAlignment="1">
      <alignment horizontal="left" vertical="center"/>
    </xf>
    <xf numFmtId="49" fontId="22" fillId="34" borderId="31" xfId="0" applyNumberFormat="1" applyFont="1" applyFill="1" applyBorder="1" applyAlignment="1">
      <alignment horizontal="left" vertical="center"/>
    </xf>
    <xf numFmtId="49" fontId="22" fillId="34" borderId="19" xfId="0" applyNumberFormat="1" applyFont="1" applyFill="1" applyBorder="1" applyAlignment="1">
      <alignment horizontal="left" vertical="center"/>
    </xf>
    <xf numFmtId="49" fontId="4" fillId="0" borderId="0" xfId="0" applyNumberFormat="1" applyFont="1" applyBorder="1" applyAlignment="1">
      <alignment horizontal="center" vertical="center"/>
    </xf>
    <xf numFmtId="49" fontId="4" fillId="35" borderId="55" xfId="0" applyNumberFormat="1" applyFont="1" applyFill="1" applyBorder="1" applyAlignment="1" applyProtection="1">
      <alignment horizontal="center" vertical="center"/>
      <protection locked="0"/>
    </xf>
    <xf numFmtId="49" fontId="4" fillId="35" borderId="58" xfId="0" applyNumberFormat="1" applyFont="1" applyFill="1" applyBorder="1" applyAlignment="1" applyProtection="1">
      <alignment horizontal="center" vertical="center"/>
      <protection locked="0"/>
    </xf>
    <xf numFmtId="49" fontId="4" fillId="35" borderId="56" xfId="0" applyNumberFormat="1" applyFont="1" applyFill="1" applyBorder="1" applyAlignment="1" applyProtection="1">
      <alignment horizontal="center" vertical="center"/>
      <protection locked="0"/>
    </xf>
    <xf numFmtId="49" fontId="22" fillId="41" borderId="26" xfId="0" applyNumberFormat="1" applyFont="1" applyFill="1" applyBorder="1" applyAlignment="1">
      <alignment horizontal="left" vertical="center" wrapText="1"/>
    </xf>
    <xf numFmtId="49" fontId="3" fillId="33" borderId="23" xfId="0" applyNumberFormat="1" applyFont="1" applyFill="1" applyBorder="1" applyAlignment="1">
      <alignment horizontal="center" vertical="center"/>
    </xf>
    <xf numFmtId="49" fontId="3" fillId="33" borderId="40" xfId="0" applyNumberFormat="1" applyFont="1" applyFill="1" applyBorder="1" applyAlignment="1">
      <alignment horizontal="center" vertical="center"/>
    </xf>
    <xf numFmtId="176" fontId="4" fillId="39" borderId="55" xfId="0" applyNumberFormat="1" applyFont="1" applyFill="1" applyBorder="1" applyAlignment="1" applyProtection="1">
      <alignment horizontal="center" vertical="center"/>
      <protection locked="0"/>
    </xf>
    <xf numFmtId="176" fontId="4" fillId="39" borderId="58" xfId="0" applyNumberFormat="1" applyFont="1" applyFill="1" applyBorder="1" applyAlignment="1" applyProtection="1">
      <alignment horizontal="center" vertical="center"/>
      <protection locked="0"/>
    </xf>
    <xf numFmtId="176" fontId="4" fillId="39" borderId="56" xfId="0" applyNumberFormat="1" applyFont="1" applyFill="1" applyBorder="1" applyAlignment="1" applyProtection="1">
      <alignment horizontal="center" vertical="center"/>
      <protection locked="0"/>
    </xf>
    <xf numFmtId="49" fontId="24" fillId="42" borderId="23" xfId="0" applyNumberFormat="1" applyFont="1" applyFill="1" applyBorder="1" applyAlignment="1">
      <alignment horizontal="center" vertical="center" textRotation="255"/>
    </xf>
    <xf numFmtId="49" fontId="24" fillId="42" borderId="40" xfId="0" applyNumberFormat="1" applyFont="1" applyFill="1" applyBorder="1" applyAlignment="1">
      <alignment horizontal="center" vertical="center" textRotation="255"/>
    </xf>
    <xf numFmtId="49" fontId="24" fillId="42" borderId="28" xfId="0" applyNumberFormat="1" applyFont="1" applyFill="1" applyBorder="1" applyAlignment="1">
      <alignment horizontal="center" vertical="center" textRotation="255"/>
    </xf>
    <xf numFmtId="49" fontId="3" fillId="33" borderId="45"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4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33" borderId="18" xfId="0" applyNumberFormat="1" applyFont="1" applyFill="1" applyBorder="1" applyAlignment="1">
      <alignment horizontal="left" vertical="center"/>
    </xf>
    <xf numFmtId="0" fontId="4" fillId="33" borderId="31" xfId="0" applyNumberFormat="1" applyFont="1" applyFill="1" applyBorder="1" applyAlignment="1">
      <alignment horizontal="left" vertical="center"/>
    </xf>
    <xf numFmtId="0" fontId="4" fillId="33" borderId="19" xfId="0" applyNumberFormat="1" applyFont="1" applyFill="1" applyBorder="1" applyAlignment="1">
      <alignment horizontal="left" vertical="center"/>
    </xf>
    <xf numFmtId="49" fontId="3" fillId="33" borderId="18" xfId="0" applyNumberFormat="1" applyFont="1" applyFill="1" applyBorder="1" applyAlignment="1" applyProtection="1">
      <alignment horizontal="center" vertical="center"/>
      <protection locked="0"/>
    </xf>
    <xf numFmtId="0" fontId="0" fillId="0" borderId="19" xfId="0" applyBorder="1" applyAlignment="1">
      <alignment vertical="center"/>
    </xf>
    <xf numFmtId="0" fontId="25" fillId="33" borderId="13" xfId="0" applyNumberFormat="1" applyFont="1" applyFill="1" applyBorder="1" applyAlignment="1">
      <alignment horizontal="center" vertical="center"/>
    </xf>
    <xf numFmtId="0" fontId="25" fillId="33" borderId="0" xfId="0" applyNumberFormat="1" applyFont="1" applyFill="1" applyBorder="1" applyAlignment="1">
      <alignment horizontal="center" vertical="center"/>
    </xf>
    <xf numFmtId="0" fontId="25" fillId="33" borderId="53" xfId="0" applyNumberFormat="1" applyFont="1" applyFill="1" applyBorder="1" applyAlignment="1">
      <alignment horizontal="center" vertical="center"/>
    </xf>
    <xf numFmtId="49" fontId="4" fillId="33" borderId="18" xfId="0" applyNumberFormat="1" applyFont="1" applyFill="1" applyBorder="1" applyAlignment="1">
      <alignment horizontal="left" vertical="center"/>
    </xf>
    <xf numFmtId="49" fontId="4" fillId="33" borderId="31"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9" borderId="58" xfId="0" applyNumberFormat="1" applyFont="1" applyFill="1" applyBorder="1" applyAlignment="1" applyProtection="1">
      <alignment horizontal="center" vertical="center"/>
      <protection locked="0"/>
    </xf>
    <xf numFmtId="49" fontId="74" fillId="34" borderId="27" xfId="0" applyNumberFormat="1" applyFont="1" applyFill="1" applyBorder="1" applyAlignment="1">
      <alignment horizontal="left" vertical="center" wrapText="1"/>
    </xf>
    <xf numFmtId="49" fontId="74" fillId="34" borderId="26" xfId="0" applyNumberFormat="1" applyFont="1" applyFill="1" applyBorder="1" applyAlignment="1">
      <alignment horizontal="left" vertical="center" wrapText="1"/>
    </xf>
    <xf numFmtId="49" fontId="74" fillId="34" borderId="43" xfId="0" applyNumberFormat="1" applyFont="1" applyFill="1" applyBorder="1" applyAlignment="1">
      <alignment horizontal="left" vertical="center" wrapText="1"/>
    </xf>
    <xf numFmtId="49" fontId="22" fillId="34" borderId="20" xfId="0" applyNumberFormat="1" applyFont="1" applyFill="1" applyBorder="1" applyAlignment="1">
      <alignment horizontal="left" vertical="center" wrapText="1"/>
    </xf>
    <xf numFmtId="49" fontId="22" fillId="34" borderId="39" xfId="0" applyNumberFormat="1" applyFont="1" applyFill="1" applyBorder="1" applyAlignment="1">
      <alignment horizontal="left" vertical="center" wrapText="1"/>
    </xf>
    <xf numFmtId="49" fontId="22" fillId="34" borderId="21" xfId="0" applyNumberFormat="1" applyFont="1" applyFill="1" applyBorder="1" applyAlignment="1">
      <alignment horizontal="left" vertical="center" wrapText="1"/>
    </xf>
    <xf numFmtId="49" fontId="3" fillId="33" borderId="20" xfId="0" applyNumberFormat="1" applyFont="1" applyFill="1" applyBorder="1" applyAlignment="1">
      <alignment horizontal="center" vertical="center"/>
    </xf>
    <xf numFmtId="49" fontId="3" fillId="33" borderId="39" xfId="0" applyNumberFormat="1" applyFont="1" applyFill="1" applyBorder="1" applyAlignment="1">
      <alignment horizontal="center" vertical="center"/>
    </xf>
    <xf numFmtId="49" fontId="3" fillId="33" borderId="21"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49" fontId="3" fillId="33" borderId="26" xfId="0" applyNumberFormat="1" applyFont="1" applyFill="1" applyBorder="1" applyAlignment="1">
      <alignment horizontal="center" vertical="center"/>
    </xf>
    <xf numFmtId="49" fontId="3" fillId="33" borderId="43" xfId="0" applyNumberFormat="1" applyFont="1" applyFill="1" applyBorder="1" applyAlignment="1">
      <alignment horizontal="center" vertical="center"/>
    </xf>
    <xf numFmtId="49" fontId="4" fillId="33" borderId="45" xfId="0" applyNumberFormat="1" applyFont="1" applyFill="1" applyBorder="1" applyAlignment="1">
      <alignment horizontal="left" vertical="center"/>
    </xf>
    <xf numFmtId="49" fontId="4" fillId="33" borderId="26" xfId="0" applyNumberFormat="1" applyFont="1" applyFill="1" applyBorder="1" applyAlignment="1">
      <alignment horizontal="left" vertical="center"/>
    </xf>
    <xf numFmtId="49" fontId="4" fillId="33" borderId="43" xfId="0" applyNumberFormat="1" applyFont="1" applyFill="1" applyBorder="1" applyAlignment="1">
      <alignment horizontal="left" vertical="center"/>
    </xf>
    <xf numFmtId="49" fontId="4" fillId="35" borderId="55" xfId="0" applyNumberFormat="1" applyFont="1" applyFill="1" applyBorder="1" applyAlignment="1" applyProtection="1">
      <alignment horizontal="left" vertical="center"/>
      <protection locked="0"/>
    </xf>
    <xf numFmtId="49" fontId="4" fillId="35" borderId="58" xfId="0" applyNumberFormat="1" applyFont="1" applyFill="1" applyBorder="1" applyAlignment="1" applyProtection="1">
      <alignment horizontal="left" vertical="center"/>
      <protection locked="0"/>
    </xf>
    <xf numFmtId="49" fontId="4" fillId="35" borderId="56" xfId="0" applyNumberFormat="1" applyFont="1" applyFill="1" applyBorder="1" applyAlignment="1" applyProtection="1">
      <alignment horizontal="left" vertical="center"/>
      <protection locked="0"/>
    </xf>
    <xf numFmtId="49" fontId="3" fillId="33" borderId="20" xfId="0" applyNumberFormat="1" applyFont="1" applyFill="1" applyBorder="1" applyAlignment="1">
      <alignment horizontal="center" vertical="center" wrapText="1"/>
    </xf>
    <xf numFmtId="49" fontId="3" fillId="33" borderId="39"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49" fontId="4" fillId="43" borderId="27" xfId="0" applyNumberFormat="1" applyFont="1" applyFill="1" applyBorder="1" applyAlignment="1" applyProtection="1">
      <alignment horizontal="center" vertical="center"/>
      <protection locked="0"/>
    </xf>
    <xf numFmtId="49" fontId="4" fillId="43" borderId="26" xfId="0" applyNumberFormat="1" applyFont="1" applyFill="1" applyBorder="1" applyAlignment="1" applyProtection="1">
      <alignment horizontal="center" vertical="center"/>
      <protection locked="0"/>
    </xf>
    <xf numFmtId="49" fontId="4" fillId="43" borderId="54" xfId="0" applyNumberFormat="1" applyFont="1" applyFill="1" applyBorder="1" applyAlignment="1" applyProtection="1">
      <alignment horizontal="center" vertical="center"/>
      <protection locked="0"/>
    </xf>
    <xf numFmtId="49" fontId="22" fillId="34" borderId="34" xfId="0" applyNumberFormat="1" applyFont="1" applyFill="1" applyBorder="1" applyAlignment="1">
      <alignment horizontal="left" vertical="center" wrapText="1"/>
    </xf>
    <xf numFmtId="49" fontId="22" fillId="34" borderId="0" xfId="0" applyNumberFormat="1" applyFont="1" applyFill="1" applyBorder="1" applyAlignment="1">
      <alignment horizontal="left" vertical="center" wrapText="1"/>
    </xf>
    <xf numFmtId="49" fontId="22" fillId="34" borderId="53" xfId="0" applyNumberFormat="1" applyFont="1" applyFill="1" applyBorder="1" applyAlignment="1">
      <alignment horizontal="left" vertical="center" wrapText="1"/>
    </xf>
    <xf numFmtId="49" fontId="22" fillId="41" borderId="18" xfId="0" applyNumberFormat="1" applyFont="1" applyFill="1" applyBorder="1" applyAlignment="1">
      <alignment horizontal="left" vertical="center" wrapText="1"/>
    </xf>
    <xf numFmtId="49" fontId="22" fillId="41" borderId="31" xfId="0" applyNumberFormat="1" applyFont="1" applyFill="1" applyBorder="1" applyAlignment="1">
      <alignment horizontal="left" vertical="center" wrapText="1"/>
    </xf>
    <xf numFmtId="49" fontId="22" fillId="41" borderId="19" xfId="0" applyNumberFormat="1" applyFont="1" applyFill="1" applyBorder="1" applyAlignment="1">
      <alignment horizontal="left" vertical="center" wrapText="1"/>
    </xf>
    <xf numFmtId="49" fontId="3" fillId="33" borderId="18" xfId="0" applyNumberFormat="1" applyFont="1" applyFill="1" applyBorder="1" applyAlignment="1" applyProtection="1">
      <alignment horizontal="center" vertical="top" wrapText="1"/>
      <protection locked="0"/>
    </xf>
    <xf numFmtId="49" fontId="3" fillId="33" borderId="19" xfId="0" applyNumberFormat="1" applyFont="1" applyFill="1" applyBorder="1" applyAlignment="1" applyProtection="1">
      <alignment horizontal="center" vertical="top" wrapText="1"/>
      <protection locked="0"/>
    </xf>
    <xf numFmtId="0" fontId="25" fillId="33" borderId="18" xfId="0" applyNumberFormat="1" applyFont="1" applyFill="1" applyBorder="1" applyAlignment="1">
      <alignment horizontal="left" vertical="center" wrapText="1"/>
    </xf>
    <xf numFmtId="0" fontId="25" fillId="33" borderId="31" xfId="0" applyNumberFormat="1" applyFont="1" applyFill="1" applyBorder="1" applyAlignment="1">
      <alignment horizontal="left" vertical="center" wrapText="1"/>
    </xf>
    <xf numFmtId="0" fontId="25" fillId="33" borderId="19" xfId="0" applyNumberFormat="1" applyFont="1" applyFill="1" applyBorder="1" applyAlignment="1">
      <alignment horizontal="left" vertical="center" wrapText="1"/>
    </xf>
    <xf numFmtId="49" fontId="4" fillId="0" borderId="31" xfId="0" applyNumberFormat="1" applyFont="1" applyBorder="1" applyAlignment="1">
      <alignment horizontal="center" vertical="center"/>
    </xf>
    <xf numFmtId="49" fontId="3" fillId="33" borderId="34"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3" fillId="33" borderId="19" xfId="0" applyNumberFormat="1" applyFont="1" applyFill="1" applyBorder="1" applyAlignment="1" applyProtection="1">
      <alignment horizontal="center" vertical="center"/>
      <protection locked="0"/>
    </xf>
    <xf numFmtId="0" fontId="9" fillId="0" borderId="31"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0" fillId="0" borderId="19" xfId="0" applyBorder="1" applyAlignment="1">
      <alignment horizontal="center" vertical="center"/>
    </xf>
    <xf numFmtId="49" fontId="3" fillId="33" borderId="18" xfId="0" applyNumberFormat="1" applyFont="1" applyFill="1" applyBorder="1" applyAlignment="1">
      <alignment horizontal="center" vertical="center"/>
    </xf>
    <xf numFmtId="49" fontId="3" fillId="33" borderId="31"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176" fontId="25" fillId="33" borderId="26" xfId="0" applyNumberFormat="1" applyFont="1" applyFill="1" applyBorder="1" applyAlignment="1" applyProtection="1">
      <alignment horizontal="left" vertical="center" wrapText="1"/>
      <protection/>
    </xf>
    <xf numFmtId="176" fontId="25" fillId="33" borderId="43" xfId="0" applyNumberFormat="1" applyFont="1" applyFill="1" applyBorder="1" applyAlignment="1" applyProtection="1">
      <alignment horizontal="left" vertical="center" wrapText="1"/>
      <protection/>
    </xf>
    <xf numFmtId="49" fontId="3" fillId="33" borderId="59" xfId="0" applyNumberFormat="1" applyFont="1" applyFill="1" applyBorder="1" applyAlignment="1">
      <alignment horizontal="center" vertical="center" wrapText="1"/>
    </xf>
    <xf numFmtId="0" fontId="25" fillId="33" borderId="34" xfId="0" applyNumberFormat="1" applyFont="1" applyFill="1" applyBorder="1" applyAlignment="1">
      <alignment horizontal="left" vertical="center" wrapText="1"/>
    </xf>
    <xf numFmtId="0" fontId="25" fillId="33" borderId="0" xfId="0" applyNumberFormat="1" applyFont="1" applyFill="1" applyBorder="1" applyAlignment="1">
      <alignment horizontal="left" vertical="center" wrapText="1"/>
    </xf>
    <xf numFmtId="0" fontId="25" fillId="33" borderId="53" xfId="0" applyNumberFormat="1" applyFont="1" applyFill="1" applyBorder="1" applyAlignment="1">
      <alignment horizontal="left" vertical="center" wrapText="1"/>
    </xf>
    <xf numFmtId="49" fontId="23" fillId="34" borderId="20" xfId="0" applyNumberFormat="1" applyFont="1" applyFill="1" applyBorder="1" applyAlignment="1">
      <alignment horizontal="center" vertical="center"/>
    </xf>
    <xf numFmtId="49" fontId="23" fillId="34" borderId="21" xfId="0" applyNumberFormat="1" applyFont="1" applyFill="1" applyBorder="1" applyAlignment="1">
      <alignment horizontal="center" vertical="center"/>
    </xf>
    <xf numFmtId="49" fontId="23" fillId="34" borderId="34" xfId="0" applyNumberFormat="1" applyFont="1" applyFill="1" applyBorder="1" applyAlignment="1">
      <alignment horizontal="center" vertical="center"/>
    </xf>
    <xf numFmtId="49" fontId="23" fillId="34" borderId="0" xfId="0" applyNumberFormat="1" applyFont="1" applyFill="1" applyBorder="1" applyAlignment="1">
      <alignment horizontal="center" vertical="center"/>
    </xf>
    <xf numFmtId="0" fontId="25" fillId="33" borderId="20" xfId="0" applyNumberFormat="1" applyFont="1" applyFill="1" applyBorder="1" applyAlignment="1">
      <alignment horizontal="left" vertical="center" wrapText="1"/>
    </xf>
    <xf numFmtId="0" fontId="25" fillId="33" borderId="39" xfId="0" applyNumberFormat="1" applyFont="1" applyFill="1" applyBorder="1" applyAlignment="1">
      <alignment horizontal="left" vertical="center" wrapText="1"/>
    </xf>
    <xf numFmtId="0" fontId="25" fillId="33" borderId="21" xfId="0" applyNumberFormat="1" applyFont="1" applyFill="1" applyBorder="1" applyAlignment="1">
      <alignment horizontal="left" vertical="center" wrapText="1"/>
    </xf>
    <xf numFmtId="176" fontId="4" fillId="35" borderId="55" xfId="0" applyNumberFormat="1" applyFont="1" applyFill="1" applyBorder="1" applyAlignment="1" applyProtection="1">
      <alignment horizontal="center" vertical="center" wrapText="1"/>
      <protection locked="0"/>
    </xf>
    <xf numFmtId="176" fontId="4" fillId="35" borderId="58" xfId="0" applyNumberFormat="1" applyFont="1" applyFill="1" applyBorder="1" applyAlignment="1" applyProtection="1">
      <alignment horizontal="center" vertical="center" wrapText="1"/>
      <protection locked="0"/>
    </xf>
    <xf numFmtId="176" fontId="4" fillId="35" borderId="56" xfId="0" applyNumberFormat="1" applyFont="1" applyFill="1" applyBorder="1" applyAlignment="1" applyProtection="1">
      <alignment horizontal="center" vertical="center" wrapText="1"/>
      <protection locked="0"/>
    </xf>
    <xf numFmtId="49" fontId="23" fillId="0" borderId="39" xfId="0" applyNumberFormat="1" applyFont="1" applyFill="1" applyBorder="1" applyAlignment="1">
      <alignment horizontal="center" vertical="center" wrapText="1"/>
    </xf>
    <xf numFmtId="0" fontId="3" fillId="33" borderId="18" xfId="0" applyNumberFormat="1" applyFont="1" applyFill="1" applyBorder="1" applyAlignment="1">
      <alignment horizontal="left" vertical="center" wrapText="1"/>
    </xf>
    <xf numFmtId="0" fontId="3" fillId="33" borderId="31" xfId="0" applyNumberFormat="1" applyFont="1" applyFill="1" applyBorder="1" applyAlignment="1">
      <alignment horizontal="left" vertical="center" wrapText="1"/>
    </xf>
    <xf numFmtId="0" fontId="3" fillId="33" borderId="60" xfId="0" applyNumberFormat="1" applyFont="1" applyFill="1" applyBorder="1" applyAlignment="1">
      <alignment horizontal="left" vertical="center" wrapText="1"/>
    </xf>
    <xf numFmtId="49" fontId="23" fillId="34" borderId="20" xfId="0" applyNumberFormat="1" applyFont="1" applyFill="1" applyBorder="1" applyAlignment="1">
      <alignment horizontal="center" vertical="center" wrapText="1"/>
    </xf>
    <xf numFmtId="49" fontId="23" fillId="34" borderId="39" xfId="0" applyNumberFormat="1" applyFont="1" applyFill="1" applyBorder="1" applyAlignment="1">
      <alignment horizontal="center" vertical="center" wrapText="1"/>
    </xf>
    <xf numFmtId="49" fontId="28" fillId="0" borderId="34" xfId="0" applyNumberFormat="1" applyFont="1" applyBorder="1" applyAlignment="1">
      <alignment horizontal="left" vertical="center"/>
    </xf>
    <xf numFmtId="49" fontId="28" fillId="0" borderId="0" xfId="0" applyNumberFormat="1" applyFont="1" applyBorder="1" applyAlignment="1">
      <alignment horizontal="left" vertical="center"/>
    </xf>
    <xf numFmtId="49" fontId="28" fillId="0" borderId="53" xfId="0" applyNumberFormat="1" applyFont="1" applyBorder="1" applyAlignment="1">
      <alignment horizontal="left" vertical="center"/>
    </xf>
    <xf numFmtId="49" fontId="22" fillId="0" borderId="0" xfId="0" applyNumberFormat="1" applyFont="1" applyFill="1" applyBorder="1" applyAlignment="1">
      <alignment horizontal="left" vertical="center" wrapText="1"/>
    </xf>
    <xf numFmtId="49" fontId="22" fillId="0" borderId="53" xfId="0" applyNumberFormat="1" applyFont="1" applyFill="1" applyBorder="1" applyAlignment="1">
      <alignment horizontal="left" vertical="center" wrapText="1"/>
    </xf>
    <xf numFmtId="176" fontId="3" fillId="33" borderId="57" xfId="0" applyNumberFormat="1" applyFont="1" applyFill="1" applyBorder="1" applyAlignment="1">
      <alignment horizontal="left" vertical="center" wrapText="1"/>
    </xf>
    <xf numFmtId="176" fontId="3" fillId="33" borderId="31" xfId="0" applyNumberFormat="1" applyFont="1" applyFill="1" applyBorder="1" applyAlignment="1">
      <alignment horizontal="left" vertical="center" wrapText="1"/>
    </xf>
    <xf numFmtId="176" fontId="3" fillId="33" borderId="19" xfId="0" applyNumberFormat="1" applyFont="1" applyFill="1" applyBorder="1" applyAlignment="1">
      <alignment horizontal="left" vertical="center" wrapText="1"/>
    </xf>
    <xf numFmtId="49" fontId="23" fillId="34" borderId="21" xfId="0" applyNumberFormat="1" applyFont="1" applyFill="1" applyBorder="1" applyAlignment="1">
      <alignment horizontal="center" vertical="center" wrapText="1"/>
    </xf>
    <xf numFmtId="0" fontId="25" fillId="0" borderId="0" xfId="0" applyNumberFormat="1" applyFont="1" applyFill="1" applyBorder="1" applyAlignment="1">
      <alignment horizontal="left" vertical="center" wrapText="1"/>
    </xf>
    <xf numFmtId="0" fontId="25" fillId="0" borderId="53" xfId="0" applyNumberFormat="1" applyFont="1" applyFill="1" applyBorder="1" applyAlignment="1">
      <alignment horizontal="left" vertical="center" wrapText="1"/>
    </xf>
    <xf numFmtId="49" fontId="29" fillId="0" borderId="27" xfId="0" applyNumberFormat="1" applyFont="1" applyBorder="1" applyAlignment="1">
      <alignment horizontal="left" vertical="center"/>
    </xf>
    <xf numFmtId="49" fontId="29" fillId="0" borderId="26" xfId="0" applyNumberFormat="1" applyFont="1" applyBorder="1" applyAlignment="1">
      <alignment horizontal="left" vertical="center"/>
    </xf>
    <xf numFmtId="49" fontId="29" fillId="0" borderId="43" xfId="0" applyNumberFormat="1" applyFont="1" applyBorder="1" applyAlignment="1">
      <alignment horizontal="left" vertical="center"/>
    </xf>
    <xf numFmtId="0" fontId="25" fillId="33" borderId="26" xfId="0" applyNumberFormat="1" applyFont="1" applyFill="1" applyBorder="1" applyAlignment="1" applyProtection="1">
      <alignment horizontal="left" vertical="center" wrapText="1"/>
      <protection/>
    </xf>
    <xf numFmtId="0" fontId="25" fillId="33" borderId="43" xfId="0" applyNumberFormat="1" applyFont="1" applyFill="1" applyBorder="1" applyAlignment="1" applyProtection="1">
      <alignment horizontal="left" vertical="center" wrapText="1"/>
      <protection/>
    </xf>
    <xf numFmtId="49" fontId="4" fillId="39" borderId="55" xfId="0" applyNumberFormat="1" applyFont="1" applyFill="1" applyBorder="1" applyAlignment="1" applyProtection="1">
      <alignment horizontal="left" vertical="center"/>
      <protection locked="0"/>
    </xf>
    <xf numFmtId="49" fontId="4" fillId="39" borderId="58" xfId="0" applyNumberFormat="1" applyFont="1" applyFill="1" applyBorder="1" applyAlignment="1" applyProtection="1">
      <alignment horizontal="left" vertical="center"/>
      <protection locked="0"/>
    </xf>
    <xf numFmtId="49" fontId="4" fillId="39" borderId="56" xfId="0" applyNumberFormat="1" applyFont="1" applyFill="1" applyBorder="1" applyAlignment="1" applyProtection="1">
      <alignment horizontal="left" vertical="center"/>
      <protection locked="0"/>
    </xf>
    <xf numFmtId="49" fontId="23" fillId="34" borderId="27" xfId="0" applyNumberFormat="1" applyFont="1" applyFill="1" applyBorder="1" applyAlignment="1">
      <alignment horizontal="center" vertical="center" wrapText="1"/>
    </xf>
    <xf numFmtId="49" fontId="23" fillId="34" borderId="43" xfId="0" applyNumberFormat="1" applyFont="1" applyFill="1" applyBorder="1" applyAlignment="1">
      <alignment horizontal="center" vertical="center" wrapText="1"/>
    </xf>
    <xf numFmtId="190" fontId="7" fillId="35" borderId="0" xfId="0" applyNumberFormat="1" applyFont="1" applyFill="1" applyBorder="1" applyAlignment="1">
      <alignment horizontal="center" vertical="center" shrinkToFit="1"/>
    </xf>
    <xf numFmtId="49" fontId="28" fillId="0" borderId="34"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53" xfId="0" applyNumberFormat="1" applyFont="1" applyBorder="1" applyAlignment="1">
      <alignment horizontal="center" vertical="center"/>
    </xf>
    <xf numFmtId="176" fontId="4" fillId="39" borderId="55" xfId="0" applyNumberFormat="1" applyFont="1" applyFill="1" applyBorder="1" applyAlignment="1" applyProtection="1">
      <alignment horizontal="left" vertical="center"/>
      <protection locked="0"/>
    </xf>
    <xf numFmtId="176" fontId="4" fillId="39" borderId="58" xfId="0" applyNumberFormat="1" applyFont="1" applyFill="1" applyBorder="1" applyAlignment="1" applyProtection="1">
      <alignment horizontal="left" vertical="center"/>
      <protection locked="0"/>
    </xf>
    <xf numFmtId="176" fontId="4" fillId="39" borderId="56" xfId="0" applyNumberFormat="1" applyFont="1" applyFill="1" applyBorder="1" applyAlignment="1" applyProtection="1">
      <alignment horizontal="left" vertical="center"/>
      <protection locked="0"/>
    </xf>
    <xf numFmtId="49" fontId="3" fillId="33" borderId="31"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0" fontId="25" fillId="33" borderId="26" xfId="0" applyNumberFormat="1" applyFont="1" applyFill="1" applyBorder="1" applyAlignment="1">
      <alignment horizontal="left" vertical="center" wrapText="1"/>
    </xf>
    <xf numFmtId="0" fontId="25" fillId="33" borderId="43" xfId="0" applyNumberFormat="1" applyFont="1" applyFill="1" applyBorder="1" applyAlignment="1">
      <alignment horizontal="left" vertical="center" wrapText="1"/>
    </xf>
    <xf numFmtId="49" fontId="22" fillId="34" borderId="20" xfId="0" applyNumberFormat="1" applyFont="1" applyFill="1" applyBorder="1" applyAlignment="1">
      <alignment horizontal="center" vertical="center" wrapText="1"/>
    </xf>
    <xf numFmtId="49" fontId="22" fillId="34" borderId="34" xfId="0" applyNumberFormat="1" applyFont="1" applyFill="1" applyBorder="1" applyAlignment="1">
      <alignment horizontal="center" vertical="center" wrapText="1"/>
    </xf>
    <xf numFmtId="49" fontId="22" fillId="34" borderId="27" xfId="0" applyNumberFormat="1" applyFont="1" applyFill="1" applyBorder="1" applyAlignment="1">
      <alignment horizontal="center" vertical="center" wrapText="1"/>
    </xf>
    <xf numFmtId="49" fontId="3" fillId="33" borderId="18" xfId="0" applyNumberFormat="1" applyFont="1" applyFill="1" applyBorder="1" applyAlignment="1">
      <alignment horizontal="left" vertical="center" wrapText="1"/>
    </xf>
    <xf numFmtId="0" fontId="9" fillId="0" borderId="28" xfId="0" applyFont="1" applyBorder="1" applyAlignment="1">
      <alignment vertical="center"/>
    </xf>
    <xf numFmtId="49" fontId="5" fillId="33" borderId="61" xfId="0" applyNumberFormat="1" applyFont="1" applyFill="1" applyBorder="1" applyAlignment="1">
      <alignment horizontal="center" vertical="center" wrapText="1"/>
    </xf>
    <xf numFmtId="49" fontId="5" fillId="33" borderId="62" xfId="0" applyNumberFormat="1" applyFont="1" applyFill="1" applyBorder="1" applyAlignment="1">
      <alignment horizontal="center" vertical="center" wrapText="1"/>
    </xf>
    <xf numFmtId="49" fontId="5" fillId="33" borderId="63" xfId="0" applyNumberFormat="1" applyFont="1" applyFill="1" applyBorder="1" applyAlignment="1">
      <alignment horizontal="center" vertical="center" wrapText="1"/>
    </xf>
    <xf numFmtId="49" fontId="3" fillId="33" borderId="27" xfId="0" applyNumberFormat="1" applyFont="1" applyFill="1" applyBorder="1" applyAlignment="1">
      <alignment horizontal="left" vertical="center" wrapText="1"/>
    </xf>
    <xf numFmtId="49" fontId="3" fillId="33" borderId="26" xfId="0" applyNumberFormat="1" applyFont="1" applyFill="1" applyBorder="1" applyAlignment="1">
      <alignment horizontal="left" vertical="center" wrapText="1"/>
    </xf>
    <xf numFmtId="49" fontId="3" fillId="33" borderId="43" xfId="0" applyNumberFormat="1" applyFont="1" applyFill="1" applyBorder="1" applyAlignment="1">
      <alignment horizontal="left" vertical="center" wrapText="1"/>
    </xf>
    <xf numFmtId="58" fontId="3" fillId="33" borderId="31" xfId="0" applyNumberFormat="1" applyFont="1" applyFill="1" applyBorder="1" applyAlignment="1" applyProtection="1">
      <alignment horizontal="center" vertical="center" wrapText="1"/>
      <protection locked="0"/>
    </xf>
    <xf numFmtId="58" fontId="3" fillId="33" borderId="19" xfId="0" applyNumberFormat="1" applyFont="1" applyFill="1" applyBorder="1" applyAlignment="1" applyProtection="1">
      <alignment horizontal="center" vertical="center" wrapText="1"/>
      <protection locked="0"/>
    </xf>
    <xf numFmtId="58" fontId="3" fillId="33" borderId="20" xfId="0" applyNumberFormat="1" applyFont="1" applyFill="1" applyBorder="1" applyAlignment="1" applyProtection="1">
      <alignment horizontal="left" vertical="center" wrapText="1"/>
      <protection/>
    </xf>
    <xf numFmtId="0" fontId="0" fillId="0" borderId="39" xfId="0" applyBorder="1" applyAlignment="1" applyProtection="1">
      <alignment vertical="center"/>
      <protection/>
    </xf>
    <xf numFmtId="49" fontId="4" fillId="33" borderId="19"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0" fillId="0" borderId="53" xfId="0" applyBorder="1" applyAlignment="1">
      <alignment horizontal="left" vertical="center"/>
    </xf>
    <xf numFmtId="49" fontId="22" fillId="34" borderId="18" xfId="0" applyNumberFormat="1" applyFont="1" applyFill="1" applyBorder="1" applyAlignment="1">
      <alignment horizontal="left" vertical="center" wrapText="1"/>
    </xf>
    <xf numFmtId="49" fontId="4" fillId="33" borderId="35" xfId="0" applyNumberFormat="1" applyFont="1" applyFill="1" applyBorder="1" applyAlignment="1">
      <alignment horizontal="left" vertical="center"/>
    </xf>
    <xf numFmtId="49" fontId="4" fillId="35" borderId="55" xfId="0" applyNumberFormat="1" applyFont="1" applyFill="1" applyBorder="1" applyAlignment="1" applyProtection="1">
      <alignment horizontal="left" vertical="center" wrapText="1"/>
      <protection locked="0"/>
    </xf>
    <xf numFmtId="49" fontId="4" fillId="35" borderId="58" xfId="0" applyNumberFormat="1" applyFont="1" applyFill="1" applyBorder="1" applyAlignment="1" applyProtection="1">
      <alignment horizontal="left" vertical="center" wrapText="1"/>
      <protection locked="0"/>
    </xf>
    <xf numFmtId="49" fontId="4" fillId="35" borderId="56" xfId="0" applyNumberFormat="1" applyFont="1" applyFill="1" applyBorder="1" applyAlignment="1" applyProtection="1">
      <alignment horizontal="left" vertical="center" wrapText="1"/>
      <protection locked="0"/>
    </xf>
    <xf numFmtId="0" fontId="0" fillId="0" borderId="5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181" fontId="4" fillId="35" borderId="55" xfId="0" applyNumberFormat="1" applyFont="1" applyFill="1" applyBorder="1" applyAlignment="1" applyProtection="1">
      <alignment horizontal="right" vertical="center"/>
      <protection locked="0"/>
    </xf>
    <xf numFmtId="181" fontId="4" fillId="35" borderId="58" xfId="0" applyNumberFormat="1" applyFont="1" applyFill="1" applyBorder="1" applyAlignment="1" applyProtection="1">
      <alignment horizontal="right" vertical="center"/>
      <protection locked="0"/>
    </xf>
    <xf numFmtId="0" fontId="0" fillId="0" borderId="31" xfId="0" applyBorder="1" applyAlignment="1">
      <alignment horizontal="center" vertical="center"/>
    </xf>
    <xf numFmtId="0" fontId="0" fillId="0" borderId="60" xfId="0" applyBorder="1" applyAlignment="1">
      <alignment horizontal="center" vertical="center"/>
    </xf>
    <xf numFmtId="181" fontId="4" fillId="33" borderId="27" xfId="0" applyNumberFormat="1" applyFont="1" applyFill="1" applyBorder="1" applyAlignment="1">
      <alignment horizontal="right" vertical="center"/>
    </xf>
    <xf numFmtId="181" fontId="4" fillId="33" borderId="26" xfId="0" applyNumberFormat="1" applyFont="1" applyFill="1" applyBorder="1" applyAlignment="1">
      <alignment horizontal="right" vertical="center"/>
    </xf>
    <xf numFmtId="49" fontId="24" fillId="34" borderId="39" xfId="0" applyNumberFormat="1" applyFont="1" applyFill="1" applyBorder="1" applyAlignment="1">
      <alignment horizontal="center" vertical="center" textRotation="255"/>
    </xf>
    <xf numFmtId="49" fontId="24" fillId="34" borderId="0" xfId="0" applyNumberFormat="1" applyFont="1" applyFill="1" applyBorder="1" applyAlignment="1">
      <alignment horizontal="center" vertical="center" textRotation="255"/>
    </xf>
    <xf numFmtId="49" fontId="24" fillId="34" borderId="26" xfId="0" applyNumberFormat="1" applyFont="1" applyFill="1" applyBorder="1" applyAlignment="1">
      <alignment horizontal="center" vertical="center" textRotation="255"/>
    </xf>
    <xf numFmtId="49" fontId="4" fillId="35" borderId="64" xfId="0" applyNumberFormat="1" applyFont="1" applyFill="1" applyBorder="1" applyAlignment="1" applyProtection="1">
      <alignment horizontal="left" vertical="center"/>
      <protection locked="0"/>
    </xf>
    <xf numFmtId="49" fontId="4" fillId="35" borderId="65" xfId="0" applyNumberFormat="1" applyFont="1" applyFill="1" applyBorder="1" applyAlignment="1" applyProtection="1">
      <alignment horizontal="left" vertical="center"/>
      <protection locked="0"/>
    </xf>
    <xf numFmtId="49" fontId="4" fillId="35" borderId="66" xfId="0" applyNumberFormat="1" applyFont="1" applyFill="1" applyBorder="1" applyAlignment="1" applyProtection="1">
      <alignment horizontal="left" vertical="center"/>
      <protection locked="0"/>
    </xf>
    <xf numFmtId="49" fontId="24" fillId="34" borderId="34" xfId="0" applyNumberFormat="1" applyFont="1" applyFill="1" applyBorder="1" applyAlignment="1">
      <alignment horizontal="center" vertical="center" textRotation="255"/>
    </xf>
    <xf numFmtId="49" fontId="24" fillId="34" borderId="27" xfId="0" applyNumberFormat="1" applyFont="1" applyFill="1" applyBorder="1" applyAlignment="1">
      <alignment horizontal="center" vertical="center" textRotation="255"/>
    </xf>
    <xf numFmtId="176" fontId="4" fillId="33" borderId="45" xfId="0" applyNumberFormat="1" applyFont="1" applyFill="1" applyBorder="1" applyAlignment="1">
      <alignment horizontal="center" vertical="center"/>
    </xf>
    <xf numFmtId="176" fontId="4" fillId="33" borderId="26" xfId="0" applyNumberFormat="1" applyFont="1" applyFill="1" applyBorder="1" applyAlignment="1">
      <alignment horizontal="center" vertical="center"/>
    </xf>
    <xf numFmtId="176" fontId="4" fillId="33" borderId="43" xfId="0" applyNumberFormat="1" applyFont="1" applyFill="1" applyBorder="1" applyAlignment="1">
      <alignment horizontal="center" vertical="center"/>
    </xf>
    <xf numFmtId="49" fontId="9" fillId="33" borderId="40" xfId="0" applyNumberFormat="1" applyFont="1" applyFill="1" applyBorder="1" applyAlignment="1">
      <alignment horizontal="center" vertical="center" wrapText="1"/>
    </xf>
    <xf numFmtId="49" fontId="9" fillId="33" borderId="34" xfId="0" applyNumberFormat="1" applyFont="1" applyFill="1" applyBorder="1" applyAlignment="1">
      <alignment horizontal="center" vertical="center" wrapText="1"/>
    </xf>
    <xf numFmtId="49" fontId="9" fillId="33" borderId="27" xfId="0" applyNumberFormat="1" applyFont="1" applyFill="1" applyBorder="1" applyAlignment="1">
      <alignment horizontal="center" vertical="center" wrapText="1"/>
    </xf>
    <xf numFmtId="49" fontId="78" fillId="34" borderId="40" xfId="0" applyNumberFormat="1" applyFont="1" applyFill="1" applyBorder="1" applyAlignment="1">
      <alignment horizontal="center" vertical="center" textRotation="255"/>
    </xf>
    <xf numFmtId="49" fontId="78" fillId="34" borderId="28" xfId="0" applyNumberFormat="1" applyFont="1" applyFill="1" applyBorder="1" applyAlignment="1">
      <alignment horizontal="center" vertical="center" textRotation="255"/>
    </xf>
    <xf numFmtId="176" fontId="4" fillId="39" borderId="10" xfId="0" applyNumberFormat="1" applyFont="1" applyFill="1" applyBorder="1" applyAlignment="1" applyProtection="1">
      <alignment horizontal="center" vertical="center"/>
      <protection locked="0"/>
    </xf>
    <xf numFmtId="176" fontId="4" fillId="39" borderId="11" xfId="0" applyNumberFormat="1" applyFont="1" applyFill="1" applyBorder="1" applyAlignment="1" applyProtection="1">
      <alignment horizontal="center" vertical="center"/>
      <protection locked="0"/>
    </xf>
    <xf numFmtId="176" fontId="4" fillId="39" borderId="12" xfId="0" applyNumberFormat="1" applyFont="1" applyFill="1" applyBorder="1" applyAlignment="1" applyProtection="1">
      <alignment horizontal="center" vertical="center"/>
      <protection locked="0"/>
    </xf>
    <xf numFmtId="49" fontId="4" fillId="34" borderId="40" xfId="0" applyNumberFormat="1" applyFont="1" applyFill="1" applyBorder="1" applyAlignment="1">
      <alignment horizontal="center" vertical="center" textRotation="255"/>
    </xf>
    <xf numFmtId="49" fontId="4" fillId="34" borderId="28" xfId="0" applyNumberFormat="1" applyFont="1" applyFill="1" applyBorder="1" applyAlignment="1">
      <alignment horizontal="center" vertical="center" textRotation="255"/>
    </xf>
    <xf numFmtId="49" fontId="4" fillId="33" borderId="18" xfId="0" applyNumberFormat="1" applyFont="1" applyFill="1" applyBorder="1" applyAlignment="1">
      <alignment horizontal="center" vertical="center"/>
    </xf>
    <xf numFmtId="49" fontId="4" fillId="33" borderId="31" xfId="0" applyNumberFormat="1" applyFont="1" applyFill="1" applyBorder="1" applyAlignment="1">
      <alignment horizontal="center" vertical="center"/>
    </xf>
    <xf numFmtId="49" fontId="3" fillId="33" borderId="45" xfId="0" applyNumberFormat="1" applyFont="1" applyFill="1" applyBorder="1" applyAlignment="1">
      <alignment horizontal="left" vertical="center" wrapText="1"/>
    </xf>
    <xf numFmtId="49" fontId="3" fillId="33" borderId="31" xfId="0" applyNumberFormat="1" applyFont="1" applyFill="1" applyBorder="1" applyAlignment="1" applyProtection="1">
      <alignment horizontal="center" vertical="center"/>
      <protection locked="0"/>
    </xf>
    <xf numFmtId="49" fontId="3" fillId="33" borderId="67" xfId="0" applyNumberFormat="1" applyFont="1" applyFill="1" applyBorder="1" applyAlignment="1">
      <alignment horizontal="center" vertical="center" wrapText="1"/>
    </xf>
    <xf numFmtId="0" fontId="3" fillId="33" borderId="34"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wrapText="1"/>
    </xf>
    <xf numFmtId="0" fontId="3" fillId="33" borderId="53" xfId="0" applyNumberFormat="1" applyFont="1" applyFill="1" applyBorder="1" applyAlignment="1">
      <alignment horizontal="left" vertical="center" wrapText="1"/>
    </xf>
    <xf numFmtId="0" fontId="4" fillId="39" borderId="68" xfId="0" applyNumberFormat="1" applyFont="1" applyFill="1" applyBorder="1" applyAlignment="1" applyProtection="1">
      <alignment horizontal="center" vertical="center"/>
      <protection locked="0"/>
    </xf>
    <xf numFmtId="0" fontId="4" fillId="39" borderId="69" xfId="0" applyNumberFormat="1" applyFont="1" applyFill="1" applyBorder="1" applyAlignment="1" applyProtection="1">
      <alignment horizontal="center" vertical="center"/>
      <protection locked="0"/>
    </xf>
    <xf numFmtId="0" fontId="9" fillId="0" borderId="31" xfId="0" applyFont="1" applyBorder="1" applyAlignment="1">
      <alignment vertical="center"/>
    </xf>
    <xf numFmtId="0" fontId="9" fillId="0" borderId="19" xfId="0" applyFont="1" applyBorder="1" applyAlignment="1">
      <alignment vertical="center"/>
    </xf>
    <xf numFmtId="49" fontId="22" fillId="34" borderId="31" xfId="0" applyNumberFormat="1" applyFont="1" applyFill="1" applyBorder="1" applyAlignment="1">
      <alignment horizontal="left" vertical="center" wrapText="1"/>
    </xf>
    <xf numFmtId="49" fontId="22" fillId="34" borderId="19" xfId="0" applyNumberFormat="1" applyFont="1" applyFill="1" applyBorder="1" applyAlignment="1">
      <alignment horizontal="left" vertical="center" wrapText="1"/>
    </xf>
    <xf numFmtId="49" fontId="4" fillId="0" borderId="26" xfId="0" applyNumberFormat="1" applyFont="1" applyBorder="1" applyAlignment="1">
      <alignment horizontal="center" vertical="center"/>
    </xf>
    <xf numFmtId="49" fontId="23" fillId="34" borderId="27" xfId="0" applyNumberFormat="1" applyFont="1" applyFill="1" applyBorder="1" applyAlignment="1">
      <alignment horizontal="center" vertical="center"/>
    </xf>
    <xf numFmtId="49" fontId="23" fillId="34" borderId="26"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33" borderId="70" xfId="0" applyNumberFormat="1" applyFont="1" applyFill="1" applyBorder="1" applyAlignment="1">
      <alignment horizontal="center" vertical="center" wrapText="1"/>
    </xf>
    <xf numFmtId="49" fontId="3" fillId="33" borderId="71" xfId="0" applyNumberFormat="1" applyFont="1" applyFill="1" applyBorder="1" applyAlignment="1">
      <alignment horizontal="center" vertical="center" wrapText="1"/>
    </xf>
    <xf numFmtId="49" fontId="25" fillId="33" borderId="35"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0" fontId="4" fillId="39" borderId="55" xfId="0" applyNumberFormat="1" applyFont="1" applyFill="1" applyBorder="1" applyAlignment="1" applyProtection="1">
      <alignment horizontal="center" vertical="center"/>
      <protection locked="0"/>
    </xf>
    <xf numFmtId="0" fontId="4" fillId="39" borderId="56" xfId="0" applyNumberFormat="1" applyFont="1" applyFill="1" applyBorder="1" applyAlignment="1" applyProtection="1">
      <alignment horizontal="center" vertical="center"/>
      <protection locked="0"/>
    </xf>
    <xf numFmtId="49" fontId="3" fillId="33" borderId="18" xfId="0" applyNumberFormat="1" applyFont="1" applyFill="1" applyBorder="1" applyAlignment="1">
      <alignment horizontal="center" vertical="center" wrapText="1"/>
    </xf>
    <xf numFmtId="49" fontId="3" fillId="33" borderId="31"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3" borderId="27" xfId="0" applyNumberFormat="1" applyFont="1" applyFill="1" applyBorder="1" applyAlignment="1">
      <alignment horizontal="center" vertical="center" wrapText="1"/>
    </xf>
    <xf numFmtId="49" fontId="4" fillId="33" borderId="18" xfId="0" applyNumberFormat="1" applyFont="1" applyFill="1" applyBorder="1" applyAlignment="1" applyProtection="1">
      <alignment horizontal="center" vertical="center"/>
      <protection locked="0"/>
    </xf>
    <xf numFmtId="58" fontId="3" fillId="33" borderId="20" xfId="0" applyNumberFormat="1" applyFont="1" applyFill="1" applyBorder="1" applyAlignment="1">
      <alignment horizontal="center" vertical="center" wrapText="1"/>
    </xf>
    <xf numFmtId="58" fontId="3" fillId="33" borderId="39" xfId="0" applyNumberFormat="1" applyFont="1" applyFill="1" applyBorder="1" applyAlignment="1">
      <alignment horizontal="center" vertical="center" wrapText="1"/>
    </xf>
    <xf numFmtId="58" fontId="3" fillId="33" borderId="27" xfId="0" applyNumberFormat="1" applyFont="1" applyFill="1" applyBorder="1" applyAlignment="1">
      <alignment horizontal="center" vertical="center" wrapText="1"/>
    </xf>
    <xf numFmtId="58" fontId="3" fillId="33" borderId="26" xfId="0" applyNumberFormat="1" applyFont="1" applyFill="1" applyBorder="1" applyAlignment="1">
      <alignment horizontal="center" vertical="center" wrapText="1"/>
    </xf>
    <xf numFmtId="0" fontId="3" fillId="33" borderId="39" xfId="0" applyNumberFormat="1" applyFont="1" applyFill="1" applyBorder="1" applyAlignment="1" applyProtection="1">
      <alignment horizontal="center" vertical="center" wrapText="1"/>
      <protection locked="0"/>
    </xf>
    <xf numFmtId="0" fontId="3" fillId="33" borderId="21" xfId="0" applyNumberFormat="1" applyFont="1" applyFill="1" applyBorder="1" applyAlignment="1" applyProtection="1">
      <alignment horizontal="center" vertical="center" wrapText="1"/>
      <protection locked="0"/>
    </xf>
    <xf numFmtId="0" fontId="3" fillId="33" borderId="0" xfId="0" applyNumberFormat="1" applyFont="1" applyFill="1" applyBorder="1" applyAlignment="1" applyProtection="1">
      <alignment horizontal="center" vertical="center" wrapText="1"/>
      <protection locked="0"/>
    </xf>
    <xf numFmtId="0" fontId="3" fillId="33" borderId="53" xfId="0" applyNumberFormat="1" applyFont="1" applyFill="1" applyBorder="1" applyAlignment="1" applyProtection="1">
      <alignment horizontal="center" vertical="center" wrapText="1"/>
      <protection locked="0"/>
    </xf>
    <xf numFmtId="0" fontId="36" fillId="33" borderId="27" xfId="0" applyNumberFormat="1" applyFont="1" applyFill="1" applyBorder="1" applyAlignment="1">
      <alignment horizontal="center" vertical="center"/>
    </xf>
    <xf numFmtId="0" fontId="36" fillId="33" borderId="26" xfId="0" applyNumberFormat="1" applyFont="1" applyFill="1" applyBorder="1" applyAlignment="1">
      <alignment horizontal="center" vertical="center"/>
    </xf>
    <xf numFmtId="0" fontId="36" fillId="33" borderId="43" xfId="0" applyNumberFormat="1" applyFont="1" applyFill="1" applyBorder="1" applyAlignment="1">
      <alignment horizontal="center" vertical="center"/>
    </xf>
    <xf numFmtId="0" fontId="9" fillId="0" borderId="35" xfId="0" applyFont="1" applyBorder="1" applyAlignment="1">
      <alignment vertical="center"/>
    </xf>
    <xf numFmtId="0" fontId="36" fillId="33" borderId="27" xfId="0" applyFont="1" applyFill="1" applyBorder="1" applyAlignment="1">
      <alignment horizontal="center" vertical="center"/>
    </xf>
    <xf numFmtId="0" fontId="36" fillId="33" borderId="26" xfId="0" applyFont="1" applyFill="1" applyBorder="1" applyAlignment="1">
      <alignment horizontal="center" vertical="center"/>
    </xf>
    <xf numFmtId="0" fontId="36" fillId="33" borderId="43" xfId="0" applyFont="1" applyFill="1" applyBorder="1" applyAlignment="1">
      <alignment horizontal="center" vertical="center"/>
    </xf>
    <xf numFmtId="49" fontId="22" fillId="33" borderId="18" xfId="0" applyNumberFormat="1" applyFont="1" applyFill="1" applyBorder="1" applyAlignment="1" applyProtection="1">
      <alignment horizontal="center" vertical="center" wrapText="1"/>
      <protection locked="0"/>
    </xf>
    <xf numFmtId="49" fontId="22" fillId="33" borderId="19" xfId="0" applyNumberFormat="1" applyFont="1" applyFill="1" applyBorder="1" applyAlignment="1" applyProtection="1">
      <alignment horizontal="center" vertical="center" wrapText="1"/>
      <protection locked="0"/>
    </xf>
    <xf numFmtId="49" fontId="4" fillId="33" borderId="20" xfId="0" applyNumberFormat="1" applyFont="1" applyFill="1" applyBorder="1" applyAlignment="1">
      <alignment horizontal="center" vertical="center"/>
    </xf>
    <xf numFmtId="49" fontId="4" fillId="33" borderId="39"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0" fontId="3" fillId="33" borderId="39"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49" fontId="75" fillId="33" borderId="18" xfId="0" applyNumberFormat="1" applyFont="1" applyFill="1" applyBorder="1" applyAlignment="1">
      <alignment horizontal="center" vertical="center" wrapText="1"/>
    </xf>
    <xf numFmtId="49" fontId="76" fillId="33" borderId="19" xfId="0" applyNumberFormat="1" applyFont="1" applyFill="1" applyBorder="1" applyAlignment="1">
      <alignment horizontal="center" vertical="center" wrapText="1"/>
    </xf>
    <xf numFmtId="49" fontId="9" fillId="33" borderId="28" xfId="0" applyNumberFormat="1" applyFont="1" applyFill="1" applyBorder="1" applyAlignment="1">
      <alignment horizontal="left" vertical="center" wrapText="1"/>
    </xf>
    <xf numFmtId="49" fontId="9" fillId="33" borderId="27" xfId="0" applyNumberFormat="1" applyFont="1" applyFill="1" applyBorder="1" applyAlignment="1">
      <alignment horizontal="left" vertical="center" wrapText="1"/>
    </xf>
    <xf numFmtId="49" fontId="9" fillId="33" borderId="20" xfId="0" applyNumberFormat="1" applyFont="1" applyFill="1" applyBorder="1" applyAlignment="1">
      <alignment horizontal="left" vertical="center" wrapText="1"/>
    </xf>
    <xf numFmtId="49" fontId="3" fillId="33" borderId="18" xfId="0" applyNumberFormat="1" applyFont="1" applyFill="1" applyBorder="1" applyAlignment="1">
      <alignment vertical="center" wrapText="1"/>
    </xf>
    <xf numFmtId="49" fontId="23" fillId="33" borderId="19" xfId="0" applyNumberFormat="1" applyFont="1" applyFill="1" applyBorder="1" applyAlignment="1">
      <alignment vertical="center" wrapText="1"/>
    </xf>
    <xf numFmtId="0" fontId="25" fillId="33" borderId="26" xfId="0" applyNumberFormat="1" applyFont="1" applyFill="1" applyBorder="1" applyAlignment="1">
      <alignment horizontal="left" vertical="center"/>
    </xf>
    <xf numFmtId="0" fontId="25" fillId="33" borderId="43" xfId="0" applyNumberFormat="1" applyFont="1" applyFill="1" applyBorder="1" applyAlignment="1">
      <alignment horizontal="left" vertical="center"/>
    </xf>
    <xf numFmtId="49" fontId="4" fillId="33" borderId="53" xfId="0" applyNumberFormat="1" applyFont="1" applyFill="1" applyBorder="1" applyAlignment="1">
      <alignment horizontal="center" vertical="center"/>
    </xf>
    <xf numFmtId="49" fontId="4" fillId="33" borderId="40" xfId="0" applyNumberFormat="1" applyFont="1" applyFill="1" applyBorder="1" applyAlignment="1">
      <alignment horizontal="center" vertical="center"/>
    </xf>
    <xf numFmtId="49" fontId="9" fillId="33" borderId="35" xfId="0" applyNumberFormat="1" applyFont="1" applyFill="1" applyBorder="1" applyAlignment="1">
      <alignment horizontal="center" vertical="center" wrapText="1"/>
    </xf>
    <xf numFmtId="0" fontId="25" fillId="33" borderId="26" xfId="0" applyFont="1" applyFill="1" applyBorder="1" applyAlignment="1">
      <alignment horizontal="left" vertical="center"/>
    </xf>
    <xf numFmtId="0" fontId="25" fillId="33" borderId="43" xfId="0" applyFont="1" applyFill="1" applyBorder="1" applyAlignment="1">
      <alignment horizontal="left" vertical="center"/>
    </xf>
    <xf numFmtId="0" fontId="3" fillId="33" borderId="34" xfId="0" applyFont="1" applyFill="1" applyBorder="1" applyAlignment="1">
      <alignment vertical="center" wrapText="1"/>
    </xf>
    <xf numFmtId="0" fontId="3" fillId="33" borderId="0" xfId="0" applyFont="1" applyFill="1" applyBorder="1" applyAlignment="1">
      <alignment vertical="center" wrapText="1"/>
    </xf>
    <xf numFmtId="0" fontId="3" fillId="33" borderId="53" xfId="0" applyFont="1" applyFill="1" applyBorder="1" applyAlignment="1">
      <alignment vertical="center" wrapText="1"/>
    </xf>
    <xf numFmtId="49" fontId="27" fillId="33" borderId="23" xfId="0" applyNumberFormat="1" applyFont="1" applyFill="1"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181" fontId="4" fillId="35" borderId="56" xfId="0" applyNumberFormat="1" applyFont="1" applyFill="1" applyBorder="1" applyAlignment="1" applyProtection="1">
      <alignment horizontal="right" vertical="center"/>
      <protection locked="0"/>
    </xf>
    <xf numFmtId="49" fontId="3" fillId="33" borderId="20" xfId="0" applyNumberFormat="1" applyFont="1" applyFill="1" applyBorder="1" applyAlignment="1">
      <alignment vertical="center" wrapText="1"/>
    </xf>
    <xf numFmtId="49" fontId="3" fillId="33" borderId="39" xfId="0" applyNumberFormat="1" applyFont="1" applyFill="1" applyBorder="1" applyAlignment="1">
      <alignment vertical="center" wrapText="1"/>
    </xf>
    <xf numFmtId="49" fontId="3" fillId="33" borderId="21" xfId="0" applyNumberFormat="1" applyFont="1" applyFill="1" applyBorder="1" applyAlignment="1">
      <alignment vertical="center" wrapText="1"/>
    </xf>
    <xf numFmtId="49" fontId="9" fillId="33" borderId="39" xfId="0" applyNumberFormat="1" applyFont="1" applyFill="1" applyBorder="1" applyAlignment="1">
      <alignment horizontal="left" vertical="center" wrapText="1"/>
    </xf>
    <xf numFmtId="49" fontId="9" fillId="33" borderId="21" xfId="0" applyNumberFormat="1" applyFont="1" applyFill="1" applyBorder="1" applyAlignment="1">
      <alignment horizontal="left" vertical="center" wrapText="1"/>
    </xf>
    <xf numFmtId="49" fontId="9" fillId="33" borderId="72" xfId="0" applyNumberFormat="1" applyFont="1" applyFill="1" applyBorder="1" applyAlignment="1">
      <alignment horizontal="left" vertical="center" wrapText="1"/>
    </xf>
    <xf numFmtId="49" fontId="9" fillId="33" borderId="16" xfId="0" applyNumberFormat="1" applyFont="1" applyFill="1" applyBorder="1" applyAlignment="1">
      <alignment horizontal="left" vertical="center" wrapText="1"/>
    </xf>
    <xf numFmtId="49" fontId="9" fillId="33" borderId="73" xfId="0" applyNumberFormat="1" applyFont="1" applyFill="1" applyBorder="1" applyAlignment="1">
      <alignment horizontal="left" vertical="center" wrapText="1"/>
    </xf>
    <xf numFmtId="49" fontId="72" fillId="33" borderId="18" xfId="0" applyNumberFormat="1" applyFont="1" applyFill="1" applyBorder="1" applyAlignment="1">
      <alignment horizontal="center" vertical="center" wrapText="1"/>
    </xf>
    <xf numFmtId="49" fontId="73" fillId="33" borderId="19" xfId="0" applyNumberFormat="1" applyFont="1" applyFill="1" applyBorder="1" applyAlignment="1">
      <alignment horizontal="center" vertical="center" wrapText="1"/>
    </xf>
    <xf numFmtId="0" fontId="25" fillId="33" borderId="45" xfId="0" applyNumberFormat="1" applyFont="1" applyFill="1" applyBorder="1" applyAlignment="1">
      <alignment horizontal="center" vertical="center"/>
    </xf>
    <xf numFmtId="0" fontId="25" fillId="33" borderId="26" xfId="0" applyNumberFormat="1" applyFont="1" applyFill="1" applyBorder="1" applyAlignment="1">
      <alignment horizontal="center" vertical="center"/>
    </xf>
    <xf numFmtId="0" fontId="25" fillId="33" borderId="43" xfId="0" applyNumberFormat="1" applyFont="1" applyFill="1" applyBorder="1" applyAlignment="1">
      <alignment horizontal="center" vertical="center"/>
    </xf>
    <xf numFmtId="49" fontId="3" fillId="33" borderId="72" xfId="0" applyNumberFormat="1" applyFont="1" applyFill="1" applyBorder="1" applyAlignment="1">
      <alignment horizontal="left" vertical="center" wrapText="1"/>
    </xf>
    <xf numFmtId="49" fontId="3" fillId="33" borderId="16" xfId="0" applyNumberFormat="1" applyFont="1" applyFill="1" applyBorder="1" applyAlignment="1">
      <alignment horizontal="left" vertical="center" wrapText="1"/>
    </xf>
    <xf numFmtId="49" fontId="3" fillId="33" borderId="73" xfId="0" applyNumberFormat="1" applyFont="1" applyFill="1" applyBorder="1" applyAlignment="1">
      <alignment horizontal="left" vertical="center" wrapText="1"/>
    </xf>
    <xf numFmtId="49" fontId="4" fillId="33" borderId="23" xfId="0" applyNumberFormat="1" applyFont="1" applyFill="1" applyBorder="1" applyAlignment="1">
      <alignment horizontal="center" vertical="center"/>
    </xf>
    <xf numFmtId="49" fontId="3" fillId="33" borderId="27"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49" fontId="21" fillId="34" borderId="35" xfId="0" applyNumberFormat="1" applyFont="1" applyFill="1" applyBorder="1" applyAlignment="1">
      <alignment horizontal="center" vertical="center" wrapText="1"/>
    </xf>
    <xf numFmtId="49" fontId="21" fillId="34" borderId="35" xfId="0" applyNumberFormat="1" applyFont="1" applyFill="1" applyBorder="1" applyAlignment="1">
      <alignment horizontal="center" vertical="center"/>
    </xf>
    <xf numFmtId="49" fontId="4" fillId="0" borderId="18" xfId="0" applyNumberFormat="1" applyFont="1" applyBorder="1" applyAlignment="1">
      <alignment horizontal="left" vertical="center" wrapText="1"/>
    </xf>
    <xf numFmtId="49" fontId="4" fillId="0" borderId="31" xfId="0" applyNumberFormat="1" applyFont="1" applyBorder="1" applyAlignment="1">
      <alignment horizontal="left" vertical="center"/>
    </xf>
    <xf numFmtId="49" fontId="4" fillId="0" borderId="19" xfId="0" applyNumberFormat="1" applyFont="1" applyBorder="1" applyAlignment="1">
      <alignment horizontal="left" vertical="center"/>
    </xf>
    <xf numFmtId="49" fontId="7" fillId="0" borderId="31" xfId="0" applyNumberFormat="1" applyFont="1" applyFill="1" applyBorder="1" applyAlignment="1">
      <alignment horizontal="center" vertical="center"/>
    </xf>
    <xf numFmtId="176" fontId="28" fillId="0" borderId="27" xfId="0" applyNumberFormat="1" applyFont="1" applyBorder="1" applyAlignment="1">
      <alignment horizontal="center" vertical="center"/>
    </xf>
    <xf numFmtId="49" fontId="4" fillId="33" borderId="28" xfId="0" applyNumberFormat="1" applyFont="1" applyFill="1" applyBorder="1" applyAlignment="1">
      <alignment horizontal="left" vertical="center"/>
    </xf>
    <xf numFmtId="49" fontId="22" fillId="34" borderId="20" xfId="0" applyNumberFormat="1" applyFont="1" applyFill="1" applyBorder="1" applyAlignment="1">
      <alignment horizontal="left" vertical="center"/>
    </xf>
    <xf numFmtId="49" fontId="22" fillId="34" borderId="18" xfId="0" applyNumberFormat="1" applyFont="1" applyFill="1" applyBorder="1" applyAlignment="1">
      <alignment horizontal="center" vertical="center" wrapText="1"/>
    </xf>
    <xf numFmtId="49" fontId="22" fillId="34" borderId="31" xfId="0" applyNumberFormat="1" applyFont="1" applyFill="1" applyBorder="1" applyAlignment="1">
      <alignment horizontal="center" vertical="center" wrapText="1"/>
    </xf>
    <xf numFmtId="0" fontId="9" fillId="0" borderId="40" xfId="0" applyFont="1" applyBorder="1" applyAlignment="1">
      <alignment vertical="center"/>
    </xf>
    <xf numFmtId="49" fontId="3" fillId="33" borderId="62" xfId="0" applyNumberFormat="1" applyFont="1" applyFill="1" applyBorder="1" applyAlignment="1">
      <alignment horizontal="center" vertical="center" wrapText="1"/>
    </xf>
    <xf numFmtId="49" fontId="4" fillId="35" borderId="55" xfId="0" applyNumberFormat="1" applyFont="1" applyFill="1" applyBorder="1" applyAlignment="1" applyProtection="1">
      <alignment horizontal="center" vertical="center" wrapText="1"/>
      <protection locked="0"/>
    </xf>
    <xf numFmtId="49" fontId="4" fillId="35" borderId="58" xfId="0" applyNumberFormat="1" applyFont="1" applyFill="1" applyBorder="1" applyAlignment="1" applyProtection="1">
      <alignment horizontal="center" vertical="center" wrapText="1"/>
      <protection locked="0"/>
    </xf>
    <xf numFmtId="49" fontId="4" fillId="35" borderId="56" xfId="0" applyNumberFormat="1" applyFont="1" applyFill="1" applyBorder="1" applyAlignment="1" applyProtection="1">
      <alignment horizontal="center" vertical="center" wrapText="1"/>
      <protection locked="0"/>
    </xf>
    <xf numFmtId="49" fontId="4" fillId="0" borderId="34" xfId="0" applyNumberFormat="1" applyFont="1" applyBorder="1" applyAlignment="1">
      <alignment horizontal="center" vertical="center"/>
    </xf>
    <xf numFmtId="49" fontId="4" fillId="0" borderId="0" xfId="0" applyNumberFormat="1" applyFont="1" applyAlignment="1">
      <alignment horizontal="center" vertical="center"/>
    </xf>
    <xf numFmtId="0" fontId="144" fillId="33" borderId="45" xfId="0" applyNumberFormat="1" applyFont="1" applyFill="1" applyBorder="1" applyAlignment="1" applyProtection="1">
      <alignment horizontal="center" vertical="center"/>
      <protection/>
    </xf>
    <xf numFmtId="0" fontId="144" fillId="33" borderId="26" xfId="0" applyNumberFormat="1" applyFont="1" applyFill="1" applyBorder="1" applyAlignment="1" applyProtection="1">
      <alignment horizontal="center" vertical="center"/>
      <protection/>
    </xf>
    <xf numFmtId="0" fontId="144" fillId="33" borderId="43" xfId="0" applyNumberFormat="1" applyFont="1" applyFill="1" applyBorder="1" applyAlignment="1" applyProtection="1">
      <alignment horizontal="center" vertical="center"/>
      <protection/>
    </xf>
    <xf numFmtId="49" fontId="7" fillId="0" borderId="26" xfId="0" applyNumberFormat="1" applyFont="1" applyFill="1" applyBorder="1" applyAlignment="1">
      <alignment horizontal="center" vertical="center"/>
    </xf>
    <xf numFmtId="176" fontId="4" fillId="0" borderId="18" xfId="0" applyNumberFormat="1" applyFont="1" applyBorder="1" applyAlignment="1">
      <alignment horizontal="left" vertical="center"/>
    </xf>
    <xf numFmtId="176" fontId="4" fillId="0" borderId="31" xfId="0" applyNumberFormat="1" applyFont="1" applyBorder="1" applyAlignment="1">
      <alignment horizontal="left" vertical="center"/>
    </xf>
    <xf numFmtId="176" fontId="4" fillId="0" borderId="19" xfId="0" applyNumberFormat="1" applyFont="1" applyBorder="1" applyAlignment="1">
      <alignment horizontal="left" vertical="center"/>
    </xf>
    <xf numFmtId="49" fontId="23" fillId="34" borderId="34" xfId="0" applyNumberFormat="1" applyFont="1" applyFill="1" applyBorder="1" applyAlignment="1">
      <alignment horizontal="center" vertical="center" wrapText="1"/>
    </xf>
    <xf numFmtId="49" fontId="23" fillId="34" borderId="53" xfId="0" applyNumberFormat="1" applyFont="1" applyFill="1" applyBorder="1" applyAlignment="1">
      <alignment horizontal="center" vertical="center" wrapText="1"/>
    </xf>
    <xf numFmtId="49" fontId="4" fillId="33" borderId="27" xfId="0" applyNumberFormat="1" applyFont="1" applyFill="1" applyBorder="1" applyAlignment="1">
      <alignment horizontal="center" vertical="center"/>
    </xf>
    <xf numFmtId="49" fontId="29" fillId="33" borderId="27" xfId="0" applyNumberFormat="1" applyFont="1" applyFill="1" applyBorder="1" applyAlignment="1">
      <alignment horizontal="left" vertical="center"/>
    </xf>
    <xf numFmtId="0" fontId="0" fillId="0" borderId="26" xfId="0" applyBorder="1" applyAlignment="1">
      <alignment horizontal="left" vertical="center"/>
    </xf>
    <xf numFmtId="0" fontId="0" fillId="0" borderId="43" xfId="0" applyBorder="1" applyAlignment="1">
      <alignment horizontal="left" vertical="center"/>
    </xf>
    <xf numFmtId="49" fontId="29" fillId="33" borderId="26" xfId="0" applyNumberFormat="1" applyFont="1" applyFill="1" applyBorder="1" applyAlignment="1">
      <alignment horizontal="left" vertical="center" wrapText="1"/>
    </xf>
    <xf numFmtId="49" fontId="29" fillId="33" borderId="43" xfId="0" applyNumberFormat="1" applyFont="1" applyFill="1" applyBorder="1" applyAlignment="1">
      <alignment horizontal="left" vertical="center" wrapText="1"/>
    </xf>
    <xf numFmtId="49" fontId="29" fillId="33" borderId="20" xfId="0" applyNumberFormat="1" applyFont="1" applyFill="1" applyBorder="1" applyAlignment="1">
      <alignment horizontal="left" vertical="center" wrapText="1"/>
    </xf>
    <xf numFmtId="49" fontId="29" fillId="33" borderId="39" xfId="0" applyNumberFormat="1" applyFont="1" applyFill="1" applyBorder="1" applyAlignment="1">
      <alignment horizontal="left" vertical="center" wrapText="1"/>
    </xf>
    <xf numFmtId="49" fontId="29" fillId="33" borderId="21" xfId="0" applyNumberFormat="1" applyFont="1" applyFill="1" applyBorder="1" applyAlignment="1">
      <alignment horizontal="left" vertical="center" wrapText="1"/>
    </xf>
    <xf numFmtId="49" fontId="29" fillId="33" borderId="27" xfId="0" applyNumberFormat="1" applyFont="1" applyFill="1" applyBorder="1" applyAlignment="1">
      <alignment horizontal="left" vertical="center" wrapText="1"/>
    </xf>
    <xf numFmtId="49" fontId="29" fillId="33" borderId="34" xfId="0" applyNumberFormat="1" applyFont="1" applyFill="1" applyBorder="1" applyAlignment="1">
      <alignment horizontal="left" vertical="center" wrapText="1"/>
    </xf>
    <xf numFmtId="49" fontId="29" fillId="33" borderId="0" xfId="0" applyNumberFormat="1" applyFont="1" applyFill="1" applyBorder="1" applyAlignment="1">
      <alignment horizontal="left" vertical="center" wrapText="1"/>
    </xf>
    <xf numFmtId="49" fontId="29" fillId="33" borderId="34" xfId="0" applyNumberFormat="1" applyFont="1" applyFill="1" applyBorder="1" applyAlignment="1">
      <alignment horizontal="left" vertical="top" wrapText="1"/>
    </xf>
    <xf numFmtId="49" fontId="29" fillId="33" borderId="0" xfId="0" applyNumberFormat="1" applyFont="1" applyFill="1" applyBorder="1" applyAlignment="1">
      <alignment horizontal="left" vertical="top" wrapText="1"/>
    </xf>
    <xf numFmtId="49" fontId="29" fillId="33" borderId="53" xfId="0" applyNumberFormat="1" applyFont="1" applyFill="1" applyBorder="1" applyAlignment="1">
      <alignment horizontal="left" vertical="center" wrapText="1"/>
    </xf>
    <xf numFmtId="49" fontId="29" fillId="33" borderId="0" xfId="0" applyNumberFormat="1" applyFont="1" applyFill="1" applyBorder="1" applyAlignment="1">
      <alignment vertical="center" wrapText="1"/>
    </xf>
    <xf numFmtId="49" fontId="29" fillId="33" borderId="53" xfId="0" applyNumberFormat="1" applyFont="1" applyFill="1" applyBorder="1" applyAlignment="1">
      <alignment vertical="center" wrapText="1"/>
    </xf>
    <xf numFmtId="49" fontId="32" fillId="33" borderId="39" xfId="0" applyNumberFormat="1" applyFont="1" applyFill="1" applyBorder="1" applyAlignment="1">
      <alignment horizontal="left" vertical="center" wrapText="1"/>
    </xf>
    <xf numFmtId="49" fontId="32" fillId="33" borderId="21" xfId="0" applyNumberFormat="1" applyFont="1" applyFill="1" applyBorder="1" applyAlignment="1">
      <alignment horizontal="left" vertical="center" wrapText="1"/>
    </xf>
    <xf numFmtId="49" fontId="24" fillId="34" borderId="18" xfId="0" applyNumberFormat="1" applyFont="1" applyFill="1" applyBorder="1" applyAlignment="1">
      <alignment horizontal="left" vertical="center" wrapText="1"/>
    </xf>
    <xf numFmtId="49" fontId="24" fillId="34" borderId="31" xfId="0" applyNumberFormat="1" applyFont="1" applyFill="1" applyBorder="1" applyAlignment="1">
      <alignment horizontal="left" vertical="center" wrapText="1"/>
    </xf>
    <xf numFmtId="49" fontId="32" fillId="34" borderId="31" xfId="0" applyNumberFormat="1" applyFont="1" applyFill="1" applyBorder="1" applyAlignment="1">
      <alignment horizontal="center" vertical="center" wrapText="1"/>
    </xf>
    <xf numFmtId="49" fontId="32" fillId="34" borderId="19"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53" xfId="0" applyBorder="1" applyAlignment="1">
      <alignment horizontal="left" vertical="center" wrapText="1"/>
    </xf>
    <xf numFmtId="49" fontId="23" fillId="34" borderId="23" xfId="0" applyNumberFormat="1" applyFont="1" applyFill="1" applyBorder="1" applyAlignment="1">
      <alignment horizontal="center" vertical="center" textRotation="255" wrapText="1"/>
    </xf>
    <xf numFmtId="49" fontId="23" fillId="34" borderId="40" xfId="0" applyNumberFormat="1" applyFont="1" applyFill="1" applyBorder="1" applyAlignment="1">
      <alignment horizontal="center" vertical="center" textRotation="255" wrapText="1"/>
    </xf>
    <xf numFmtId="49" fontId="23" fillId="34" borderId="28" xfId="0" applyNumberFormat="1" applyFont="1" applyFill="1" applyBorder="1" applyAlignment="1">
      <alignment horizontal="center" vertical="center" textRotation="255" wrapText="1"/>
    </xf>
    <xf numFmtId="49" fontId="14" fillId="0" borderId="35" xfId="0" applyNumberFormat="1" applyFont="1" applyBorder="1" applyAlignment="1" applyProtection="1">
      <alignment horizontal="center" vertical="center"/>
      <protection locked="0"/>
    </xf>
    <xf numFmtId="49" fontId="7" fillId="34" borderId="20" xfId="0" applyNumberFormat="1" applyFont="1" applyFill="1" applyBorder="1" applyAlignment="1">
      <alignment horizontal="center" vertical="center"/>
    </xf>
    <xf numFmtId="49" fontId="7" fillId="34" borderId="34" xfId="0" applyNumberFormat="1" applyFont="1" applyFill="1" applyBorder="1" applyAlignment="1">
      <alignment horizontal="center" vertical="center"/>
    </xf>
    <xf numFmtId="0" fontId="12" fillId="0" borderId="35"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35" xfId="0" applyNumberFormat="1" applyFont="1" applyBorder="1" applyAlignment="1">
      <alignment horizontal="center" vertical="center" textRotation="255"/>
    </xf>
    <xf numFmtId="49" fontId="14" fillId="0" borderId="0" xfId="0" applyNumberFormat="1" applyFont="1" applyAlignment="1">
      <alignment horizontal="center" vertical="center" textRotation="255"/>
    </xf>
    <xf numFmtId="58" fontId="14" fillId="0" borderId="35" xfId="0" applyNumberFormat="1" applyFont="1" applyBorder="1" applyAlignment="1">
      <alignment horizontal="center" vertical="center"/>
    </xf>
    <xf numFmtId="0" fontId="14" fillId="0" borderId="35" xfId="0" applyNumberFormat="1" applyFont="1" applyBorder="1" applyAlignment="1">
      <alignment horizontal="center" vertical="center"/>
    </xf>
    <xf numFmtId="58" fontId="14" fillId="0" borderId="0" xfId="0" applyNumberFormat="1" applyFont="1" applyAlignment="1">
      <alignment horizontal="center" vertical="center" wrapText="1"/>
    </xf>
    <xf numFmtId="58" fontId="14" fillId="0" borderId="0" xfId="0" applyNumberFormat="1" applyFont="1" applyAlignment="1">
      <alignment horizontal="center" vertical="center"/>
    </xf>
    <xf numFmtId="49" fontId="14" fillId="0" borderId="0" xfId="0" applyNumberFormat="1" applyFont="1" applyAlignment="1">
      <alignment horizontal="center" vertical="center"/>
    </xf>
    <xf numFmtId="49" fontId="14" fillId="0" borderId="53" xfId="0" applyNumberFormat="1" applyFont="1" applyBorder="1" applyAlignment="1">
      <alignment horizontal="center" vertical="center"/>
    </xf>
    <xf numFmtId="176" fontId="4" fillId="33" borderId="19" xfId="0" applyNumberFormat="1" applyFont="1" applyFill="1" applyBorder="1" applyAlignment="1">
      <alignment horizontal="center" vertical="center"/>
    </xf>
    <xf numFmtId="176" fontId="4" fillId="33" borderId="35" xfId="0" applyNumberFormat="1" applyFont="1" applyFill="1" applyBorder="1" applyAlignment="1">
      <alignment horizontal="center" vertical="center"/>
    </xf>
    <xf numFmtId="49" fontId="3" fillId="33" borderId="45" xfId="0" applyNumberFormat="1" applyFont="1" applyFill="1" applyBorder="1" applyAlignment="1">
      <alignment horizontal="left" vertical="center"/>
    </xf>
    <xf numFmtId="49" fontId="3" fillId="33" borderId="43" xfId="0" applyNumberFormat="1" applyFont="1" applyFill="1" applyBorder="1" applyAlignment="1">
      <alignment horizontal="left" vertical="center"/>
    </xf>
    <xf numFmtId="49" fontId="14" fillId="0" borderId="35" xfId="0" applyNumberFormat="1" applyFont="1" applyBorder="1" applyAlignment="1">
      <alignment horizontal="center" vertical="center"/>
    </xf>
    <xf numFmtId="49" fontId="14" fillId="0" borderId="0" xfId="0" applyNumberFormat="1" applyFont="1" applyAlignment="1">
      <alignment horizontal="center" vertical="center" wrapText="1"/>
    </xf>
    <xf numFmtId="49" fontId="3" fillId="33" borderId="31" xfId="0" applyNumberFormat="1" applyFont="1" applyFill="1" applyBorder="1" applyAlignment="1">
      <alignment vertical="center" wrapText="1"/>
    </xf>
    <xf numFmtId="49" fontId="3" fillId="33" borderId="19" xfId="0" applyNumberFormat="1" applyFont="1" applyFill="1" applyBorder="1" applyAlignment="1">
      <alignment vertical="center" wrapText="1"/>
    </xf>
    <xf numFmtId="0" fontId="14" fillId="0" borderId="0" xfId="0" applyNumberFormat="1" applyFont="1" applyAlignment="1">
      <alignment horizontal="center" vertical="center"/>
    </xf>
    <xf numFmtId="0" fontId="37" fillId="0" borderId="26" xfId="0" applyNumberFormat="1" applyFont="1" applyBorder="1" applyAlignment="1">
      <alignment horizontal="center" vertical="center"/>
    </xf>
    <xf numFmtId="49" fontId="22" fillId="34" borderId="27" xfId="0" applyNumberFormat="1" applyFont="1" applyFill="1" applyBorder="1" applyAlignment="1">
      <alignment horizontal="left" vertical="center" wrapText="1"/>
    </xf>
    <xf numFmtId="49" fontId="22" fillId="34" borderId="26" xfId="0" applyNumberFormat="1" applyFont="1" applyFill="1" applyBorder="1" applyAlignment="1">
      <alignment horizontal="left" vertical="center" wrapText="1"/>
    </xf>
    <xf numFmtId="49" fontId="22" fillId="34" borderId="43" xfId="0" applyNumberFormat="1" applyFont="1" applyFill="1" applyBorder="1" applyAlignment="1">
      <alignment horizontal="left" vertical="center" wrapText="1"/>
    </xf>
    <xf numFmtId="49" fontId="14" fillId="0" borderId="0" xfId="0" applyNumberFormat="1" applyFont="1" applyAlignment="1">
      <alignment horizontal="left" vertical="center" wrapText="1"/>
    </xf>
    <xf numFmtId="49" fontId="39" fillId="35" borderId="34" xfId="0" applyNumberFormat="1" applyFont="1" applyFill="1" applyBorder="1" applyAlignment="1">
      <alignment vertical="center"/>
    </xf>
    <xf numFmtId="49" fontId="7" fillId="35" borderId="0" xfId="0" applyNumberFormat="1" applyFont="1" applyFill="1" applyBorder="1" applyAlignment="1">
      <alignment vertical="center"/>
    </xf>
    <xf numFmtId="49" fontId="40" fillId="44" borderId="0" xfId="0" applyNumberFormat="1" applyFont="1" applyFill="1" applyBorder="1" applyAlignment="1" applyProtection="1">
      <alignment horizontal="center" vertical="center"/>
      <protection locked="0"/>
    </xf>
    <xf numFmtId="49" fontId="41" fillId="35" borderId="0" xfId="0" applyNumberFormat="1" applyFont="1" applyFill="1" applyBorder="1" applyAlignment="1">
      <alignment horizontal="center" vertical="center"/>
    </xf>
    <xf numFmtId="189" fontId="7" fillId="35" borderId="0" xfId="0" applyNumberFormat="1" applyFont="1" applyFill="1" applyBorder="1" applyAlignment="1">
      <alignment horizontal="center" vertical="center" shrinkToFit="1"/>
    </xf>
    <xf numFmtId="49" fontId="29" fillId="0" borderId="34" xfId="0" applyNumberFormat="1" applyFont="1" applyBorder="1" applyAlignment="1">
      <alignment horizontal="left" vertical="center" wrapText="1"/>
    </xf>
    <xf numFmtId="49" fontId="29" fillId="0" borderId="0" xfId="0" applyNumberFormat="1" applyFont="1" applyBorder="1" applyAlignment="1">
      <alignment horizontal="left" vertical="center" wrapText="1"/>
    </xf>
    <xf numFmtId="49" fontId="29" fillId="0" borderId="53" xfId="0" applyNumberFormat="1" applyFont="1" applyBorder="1" applyAlignment="1">
      <alignment horizontal="left" vertical="center" wrapText="1"/>
    </xf>
    <xf numFmtId="58" fontId="3" fillId="33" borderId="18" xfId="0" applyNumberFormat="1" applyFont="1" applyFill="1" applyBorder="1" applyAlignment="1">
      <alignment horizontal="left" vertical="center" wrapText="1"/>
    </xf>
    <xf numFmtId="58" fontId="3" fillId="33" borderId="31" xfId="0" applyNumberFormat="1" applyFont="1" applyFill="1" applyBorder="1" applyAlignment="1">
      <alignment horizontal="left" vertical="center" wrapText="1"/>
    </xf>
    <xf numFmtId="49" fontId="22" fillId="34" borderId="27" xfId="0" applyNumberFormat="1" applyFont="1" applyFill="1" applyBorder="1" applyAlignment="1">
      <alignment horizontal="left" vertical="center"/>
    </xf>
    <xf numFmtId="49" fontId="22" fillId="34" borderId="26" xfId="0" applyNumberFormat="1" applyFont="1" applyFill="1" applyBorder="1" applyAlignment="1">
      <alignment horizontal="left" vertical="center"/>
    </xf>
    <xf numFmtId="49" fontId="22" fillId="34" borderId="43" xfId="0" applyNumberFormat="1" applyFont="1" applyFill="1" applyBorder="1" applyAlignment="1">
      <alignment horizontal="left" vertical="center"/>
    </xf>
    <xf numFmtId="0" fontId="3" fillId="0" borderId="0" xfId="0" applyFont="1" applyAlignment="1">
      <alignment horizontal="left" vertical="center"/>
    </xf>
    <xf numFmtId="0" fontId="9" fillId="0" borderId="23" xfId="0" applyFont="1" applyBorder="1" applyAlignment="1">
      <alignment horizontal="center" vertical="center"/>
    </xf>
    <xf numFmtId="0" fontId="9" fillId="0" borderId="40" xfId="0" applyFont="1" applyBorder="1" applyAlignment="1">
      <alignment horizontal="center" vertical="center"/>
    </xf>
    <xf numFmtId="0" fontId="9" fillId="0" borderId="28" xfId="0" applyFont="1" applyBorder="1" applyAlignment="1">
      <alignment horizontal="center" vertical="center"/>
    </xf>
    <xf numFmtId="0" fontId="9" fillId="0" borderId="34"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0" fillId="0" borderId="76" xfId="0" applyBorder="1" applyAlignment="1">
      <alignment horizontal="center" vertical="center"/>
    </xf>
    <xf numFmtId="0" fontId="0" fillId="0" borderId="77" xfId="0" applyBorder="1" applyAlignment="1">
      <alignment horizontal="center" vertical="center"/>
    </xf>
    <xf numFmtId="0" fontId="67" fillId="0" borderId="78" xfId="0" applyFont="1" applyBorder="1" applyAlignment="1">
      <alignment horizontal="center" vertical="center"/>
    </xf>
    <xf numFmtId="0" fontId="67" fillId="0" borderId="79" xfId="0" applyFont="1" applyBorder="1" applyAlignment="1">
      <alignment horizontal="center" vertical="center"/>
    </xf>
    <xf numFmtId="0" fontId="67" fillId="0" borderId="80" xfId="0" applyFont="1" applyBorder="1" applyAlignment="1">
      <alignment horizontal="center" vertical="center"/>
    </xf>
    <xf numFmtId="0" fontId="9" fillId="0" borderId="34" xfId="0" applyFont="1" applyBorder="1" applyAlignment="1">
      <alignment horizontal="center" vertical="center"/>
    </xf>
    <xf numFmtId="0" fontId="9" fillId="0" borderId="5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50" fillId="0" borderId="20"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3"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43" xfId="0" applyFont="1" applyBorder="1" applyAlignment="1">
      <alignment horizontal="center" vertical="center" wrapText="1"/>
    </xf>
    <xf numFmtId="0" fontId="0" fillId="0" borderId="27" xfId="0" applyBorder="1" applyAlignment="1">
      <alignment horizontal="center" vertical="center"/>
    </xf>
    <xf numFmtId="0" fontId="0" fillId="0" borderId="43" xfId="0" applyBorder="1" applyAlignment="1">
      <alignment horizontal="center" vertical="center"/>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69" fillId="0" borderId="39" xfId="0" applyFont="1" applyBorder="1" applyAlignment="1">
      <alignment horizontal="center" vertical="center"/>
    </xf>
    <xf numFmtId="0" fontId="3" fillId="0" borderId="0" xfId="0" applyFont="1" applyAlignment="1">
      <alignment horizontal="left" vertical="top"/>
    </xf>
    <xf numFmtId="49" fontId="3"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49" fillId="0" borderId="20" xfId="0" applyFont="1" applyBorder="1" applyAlignment="1">
      <alignment horizontal="center" vertical="center"/>
    </xf>
    <xf numFmtId="0" fontId="49" fillId="0" borderId="39" xfId="0" applyFont="1" applyBorder="1" applyAlignment="1">
      <alignment horizontal="center" vertical="center"/>
    </xf>
    <xf numFmtId="0" fontId="49" fillId="0" borderId="21" xfId="0" applyFont="1" applyBorder="1" applyAlignment="1">
      <alignment horizontal="center" vertical="center"/>
    </xf>
    <xf numFmtId="0" fontId="49" fillId="0" borderId="27" xfId="0" applyFont="1" applyBorder="1" applyAlignment="1">
      <alignment horizontal="center" vertical="center"/>
    </xf>
    <xf numFmtId="0" fontId="49" fillId="0" borderId="26" xfId="0" applyFont="1" applyBorder="1" applyAlignment="1">
      <alignment horizontal="center" vertical="center"/>
    </xf>
    <xf numFmtId="0" fontId="49" fillId="0" borderId="43" xfId="0" applyFont="1" applyBorder="1" applyAlignment="1">
      <alignment horizontal="center" vertical="center"/>
    </xf>
    <xf numFmtId="0" fontId="137" fillId="0" borderId="0" xfId="0" applyFont="1" applyAlignment="1">
      <alignment horizontal="center" vertical="center"/>
    </xf>
    <xf numFmtId="0" fontId="138" fillId="0" borderId="0" xfId="0" applyFont="1" applyAlignment="1">
      <alignment horizontal="left" vertical="top" wrapText="1"/>
    </xf>
    <xf numFmtId="0" fontId="9" fillId="0" borderId="23" xfId="0" applyFont="1" applyBorder="1" applyAlignment="1">
      <alignment horizontal="center" vertical="center" textRotation="255"/>
    </xf>
    <xf numFmtId="0" fontId="0" fillId="0" borderId="40" xfId="0" applyBorder="1" applyAlignment="1">
      <alignment horizontal="center" vertical="center" textRotation="255"/>
    </xf>
    <xf numFmtId="0" fontId="0" fillId="0" borderId="28" xfId="0" applyBorder="1" applyAlignment="1">
      <alignment horizontal="center" vertical="center" textRotation="255"/>
    </xf>
    <xf numFmtId="0" fontId="9" fillId="0" borderId="81" xfId="0" applyFont="1" applyBorder="1" applyAlignment="1">
      <alignment horizontal="left"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9" fillId="0" borderId="84" xfId="0" applyFont="1" applyBorder="1" applyAlignment="1">
      <alignment horizontal="left"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9" fillId="0" borderId="91" xfId="0" applyFont="1" applyBorder="1" applyAlignment="1">
      <alignment horizontal="left" vertical="center"/>
    </xf>
    <xf numFmtId="0" fontId="9" fillId="0" borderId="92" xfId="0" applyFont="1" applyBorder="1" applyAlignment="1">
      <alignment horizontal="left" vertical="center"/>
    </xf>
    <xf numFmtId="0" fontId="9" fillId="0" borderId="93" xfId="0" applyFont="1" applyBorder="1" applyAlignment="1">
      <alignment horizontal="left" vertical="center"/>
    </xf>
    <xf numFmtId="0" fontId="9" fillId="0" borderId="94" xfId="0" applyFont="1" applyBorder="1" applyAlignment="1">
      <alignment horizontal="left" vertical="center"/>
    </xf>
    <xf numFmtId="0" fontId="9" fillId="0" borderId="93" xfId="0" applyFont="1" applyBorder="1" applyAlignment="1">
      <alignment horizontal="left" vertical="center" wrapText="1"/>
    </xf>
    <xf numFmtId="0" fontId="50" fillId="0" borderId="35" xfId="0" applyFont="1" applyBorder="1" applyAlignment="1">
      <alignment horizontal="left" vertical="center"/>
    </xf>
    <xf numFmtId="0" fontId="0" fillId="0" borderId="35" xfId="0" applyBorder="1" applyAlignment="1">
      <alignment horizontal="left" vertical="center"/>
    </xf>
    <xf numFmtId="0" fontId="9" fillId="0" borderId="78" xfId="0" applyNumberFormat="1" applyFont="1"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46" fillId="0" borderId="18" xfId="0" applyFont="1" applyBorder="1" applyAlignment="1">
      <alignment horizontal="center" vertical="center"/>
    </xf>
    <xf numFmtId="0" fontId="46" fillId="0" borderId="31" xfId="0" applyFont="1" applyBorder="1" applyAlignment="1">
      <alignment horizontal="center" vertical="center"/>
    </xf>
    <xf numFmtId="0" fontId="9" fillId="0" borderId="86" xfId="0" applyFont="1" applyBorder="1" applyAlignment="1">
      <alignment horizontal="center" vertical="center"/>
    </xf>
    <xf numFmtId="0" fontId="9" fillId="0" borderId="95" xfId="0" applyFont="1" applyBorder="1" applyAlignment="1">
      <alignment horizontal="center" vertical="center"/>
    </xf>
    <xf numFmtId="0" fontId="9" fillId="0" borderId="80" xfId="0" applyFont="1" applyBorder="1" applyAlignment="1">
      <alignment horizontal="center" vertical="center"/>
    </xf>
    <xf numFmtId="0" fontId="9" fillId="0" borderId="96" xfId="0" applyFont="1" applyBorder="1" applyAlignment="1">
      <alignment horizontal="center" vertical="center"/>
    </xf>
    <xf numFmtId="0" fontId="46" fillId="0" borderId="93" xfId="0" applyNumberFormat="1" applyFont="1" applyBorder="1" applyAlignment="1">
      <alignment horizontal="left" vertical="center"/>
    </xf>
    <xf numFmtId="0" fontId="46" fillId="0" borderId="89" xfId="0" applyNumberFormat="1" applyFont="1" applyBorder="1" applyAlignment="1">
      <alignment horizontal="left" vertical="center"/>
    </xf>
    <xf numFmtId="0" fontId="46" fillId="0" borderId="84" xfId="0" applyNumberFormat="1" applyFont="1" applyBorder="1" applyAlignment="1">
      <alignment horizontal="left" vertical="center"/>
    </xf>
    <xf numFmtId="0" fontId="46" fillId="0" borderId="95" xfId="0" applyNumberFormat="1" applyFont="1" applyBorder="1" applyAlignment="1">
      <alignment horizontal="left" vertical="center"/>
    </xf>
    <xf numFmtId="0" fontId="46" fillId="0" borderId="85" xfId="0" applyNumberFormat="1" applyFont="1" applyBorder="1" applyAlignment="1">
      <alignment horizontal="left" vertical="center"/>
    </xf>
    <xf numFmtId="0" fontId="0" fillId="0" borderId="85" xfId="0" applyBorder="1" applyAlignment="1">
      <alignment vertical="center"/>
    </xf>
    <xf numFmtId="0" fontId="0" fillId="0" borderId="86" xfId="0" applyBorder="1" applyAlignment="1">
      <alignment vertical="center"/>
    </xf>
    <xf numFmtId="0" fontId="9" fillId="0" borderId="97" xfId="0" applyFont="1" applyBorder="1" applyAlignment="1">
      <alignment horizontal="center" vertical="center"/>
    </xf>
    <xf numFmtId="0" fontId="9" fillId="0" borderId="96" xfId="0" applyFont="1" applyBorder="1" applyAlignment="1" applyProtection="1">
      <alignment horizontal="center" vertical="center"/>
      <protection locked="0"/>
    </xf>
    <xf numFmtId="0" fontId="9" fillId="0" borderId="35" xfId="0" applyFont="1" applyBorder="1" applyAlignment="1">
      <alignment horizontal="center" vertical="center"/>
    </xf>
    <xf numFmtId="0" fontId="9" fillId="0" borderId="35" xfId="0" applyFont="1" applyBorder="1" applyAlignment="1" applyProtection="1">
      <alignment horizontal="center" vertical="center"/>
      <protection locked="0"/>
    </xf>
    <xf numFmtId="0" fontId="57" fillId="0" borderId="20" xfId="0" applyFont="1" applyBorder="1" applyAlignment="1" applyProtection="1">
      <alignment horizontal="center" vertical="center" shrinkToFit="1"/>
      <protection hidden="1"/>
    </xf>
    <xf numFmtId="0" fontId="57" fillId="0" borderId="39" xfId="0" applyFont="1" applyBorder="1" applyAlignment="1" applyProtection="1">
      <alignment horizontal="center" vertical="center" shrinkToFit="1"/>
      <protection hidden="1"/>
    </xf>
    <xf numFmtId="0" fontId="0" fillId="0" borderId="39" xfId="0" applyBorder="1" applyAlignment="1">
      <alignment horizontal="center" vertical="center" shrinkToFit="1"/>
    </xf>
    <xf numFmtId="0" fontId="0" fillId="0" borderId="21" xfId="0" applyBorder="1" applyAlignment="1">
      <alignment horizontal="center" vertical="center" shrinkToFit="1"/>
    </xf>
    <xf numFmtId="0" fontId="57" fillId="0" borderId="27" xfId="0" applyFont="1" applyBorder="1" applyAlignment="1" applyProtection="1">
      <alignment horizontal="center" vertical="center" shrinkToFit="1"/>
      <protection hidden="1"/>
    </xf>
    <xf numFmtId="0" fontId="57" fillId="0" borderId="26" xfId="0" applyFont="1" applyBorder="1" applyAlignment="1" applyProtection="1">
      <alignment horizontal="center" vertical="center" shrinkToFit="1"/>
      <protection hidden="1"/>
    </xf>
    <xf numFmtId="0" fontId="0" fillId="0" borderId="26" xfId="0" applyBorder="1" applyAlignment="1">
      <alignment horizontal="center" vertical="center" shrinkToFit="1"/>
    </xf>
    <xf numFmtId="0" fontId="0" fillId="0" borderId="43" xfId="0" applyBorder="1" applyAlignment="1">
      <alignment horizontal="center" vertical="center" shrinkToFit="1"/>
    </xf>
    <xf numFmtId="14" fontId="14" fillId="0" borderId="39" xfId="0" applyNumberFormat="1" applyFont="1" applyBorder="1" applyAlignment="1">
      <alignment horizontal="right" vertical="center"/>
    </xf>
    <xf numFmtId="14" fontId="0" fillId="0" borderId="39" xfId="0" applyNumberFormat="1" applyBorder="1" applyAlignment="1">
      <alignment vertical="center"/>
    </xf>
    <xf numFmtId="0" fontId="9" fillId="0" borderId="98" xfId="0" applyFont="1" applyBorder="1" applyAlignment="1" applyProtection="1">
      <alignment horizontal="center" vertical="center"/>
      <protection locked="0"/>
    </xf>
    <xf numFmtId="0" fontId="9" fillId="0" borderId="98" xfId="0" applyFont="1" applyBorder="1" applyAlignment="1">
      <alignment horizontal="center" vertical="center"/>
    </xf>
    <xf numFmtId="0" fontId="9" fillId="0" borderId="81" xfId="0" applyNumberFormat="1" applyFont="1" applyBorder="1" applyAlignment="1">
      <alignment horizontal="left" vertical="center"/>
    </xf>
    <xf numFmtId="0" fontId="9" fillId="0" borderId="82" xfId="0" applyNumberFormat="1" applyFont="1" applyBorder="1" applyAlignment="1">
      <alignment horizontal="left" vertical="center"/>
    </xf>
    <xf numFmtId="0" fontId="9" fillId="0" borderId="83" xfId="0" applyNumberFormat="1" applyFont="1" applyBorder="1" applyAlignment="1">
      <alignment horizontal="left" vertical="center"/>
    </xf>
    <xf numFmtId="0" fontId="9" fillId="0" borderId="97" xfId="0" applyFont="1" applyBorder="1" applyAlignment="1" applyProtection="1">
      <alignment horizontal="center" vertical="center"/>
      <protection locked="0"/>
    </xf>
    <xf numFmtId="0" fontId="0" fillId="0" borderId="35" xfId="0" applyBorder="1" applyAlignment="1">
      <alignment horizontal="center" vertical="center"/>
    </xf>
    <xf numFmtId="0" fontId="9" fillId="0" borderId="99" xfId="0" applyFont="1" applyBorder="1" applyAlignment="1">
      <alignment horizontal="center" vertical="center"/>
    </xf>
    <xf numFmtId="0" fontId="9" fillId="0" borderId="99" xfId="0" applyFont="1" applyBorder="1" applyAlignment="1" applyProtection="1">
      <alignment horizontal="center" vertical="center"/>
      <protection locked="0"/>
    </xf>
    <xf numFmtId="0" fontId="50" fillId="0" borderId="35" xfId="0" applyFont="1" applyBorder="1" applyAlignment="1">
      <alignment horizontal="left" vertical="center" wrapText="1"/>
    </xf>
    <xf numFmtId="0" fontId="9" fillId="0" borderId="100" xfId="0" applyFont="1" applyBorder="1" applyAlignment="1">
      <alignment horizontal="center" vertical="center" textRotation="255"/>
    </xf>
    <xf numFmtId="0" fontId="9" fillId="0" borderId="95" xfId="0" applyFont="1" applyBorder="1" applyAlignment="1">
      <alignment horizontal="center" vertical="center" textRotation="255"/>
    </xf>
    <xf numFmtId="0" fontId="9" fillId="0" borderId="78" xfId="0" applyFont="1" applyBorder="1" applyAlignment="1">
      <alignment horizontal="center" vertical="center" textRotation="255"/>
    </xf>
    <xf numFmtId="0" fontId="0" fillId="0" borderId="99" xfId="0" applyFont="1" applyBorder="1" applyAlignment="1" applyProtection="1">
      <alignment horizontal="center" vertical="center" wrapText="1"/>
      <protection hidden="1"/>
    </xf>
    <xf numFmtId="0" fontId="0" fillId="0" borderId="99" xfId="0" applyFont="1" applyBorder="1" applyAlignment="1" applyProtection="1">
      <alignment horizontal="center" vertical="center" wrapText="1"/>
      <protection hidden="1"/>
    </xf>
    <xf numFmtId="0" fontId="46" fillId="0" borderId="94" xfId="0" applyNumberFormat="1" applyFont="1" applyBorder="1" applyAlignment="1">
      <alignment horizontal="left" vertical="center"/>
    </xf>
    <xf numFmtId="0" fontId="46" fillId="0" borderId="87" xfId="0" applyNumberFormat="1" applyFont="1" applyBorder="1" applyAlignment="1">
      <alignment horizontal="left" vertical="center"/>
    </xf>
    <xf numFmtId="0" fontId="46" fillId="0" borderId="101" xfId="0" applyNumberFormat="1" applyFont="1" applyBorder="1" applyAlignment="1">
      <alignment horizontal="left" vertical="center"/>
    </xf>
    <xf numFmtId="0" fontId="9" fillId="0" borderId="78" xfId="0" applyFont="1" applyBorder="1" applyAlignment="1">
      <alignment horizontal="center" vertical="center"/>
    </xf>
    <xf numFmtId="191" fontId="42" fillId="0" borderId="39" xfId="0" applyNumberFormat="1" applyFont="1" applyBorder="1" applyAlignment="1">
      <alignment horizontal="center" vertical="center"/>
    </xf>
    <xf numFmtId="191" fontId="0" fillId="0" borderId="39" xfId="0" applyNumberFormat="1" applyBorder="1" applyAlignment="1">
      <alignment horizontal="center" vertical="center"/>
    </xf>
    <xf numFmtId="0" fontId="9" fillId="0" borderId="39" xfId="0" applyFont="1" applyBorder="1" applyAlignment="1">
      <alignment horizontal="left" vertical="center"/>
    </xf>
    <xf numFmtId="0" fontId="9" fillId="0" borderId="102" xfId="0" applyFont="1" applyBorder="1" applyAlignment="1">
      <alignment horizontal="left" vertical="center"/>
    </xf>
    <xf numFmtId="0" fontId="9" fillId="0" borderId="103" xfId="0" applyFont="1" applyBorder="1" applyAlignment="1">
      <alignment horizontal="left" vertical="center"/>
    </xf>
    <xf numFmtId="0" fontId="15" fillId="0" borderId="35" xfId="0" applyFont="1" applyBorder="1" applyAlignment="1">
      <alignment horizontal="center" vertical="center" wrapText="1"/>
    </xf>
    <xf numFmtId="0" fontId="57" fillId="0" borderId="96" xfId="0" applyFont="1" applyBorder="1" applyAlignment="1" applyProtection="1">
      <alignment horizontal="center" vertical="center" wrapText="1"/>
      <protection hidden="1"/>
    </xf>
    <xf numFmtId="0" fontId="46" fillId="0" borderId="95" xfId="0" applyNumberFormat="1" applyFont="1" applyBorder="1" applyAlignment="1">
      <alignment horizontal="left" vertical="center" wrapText="1"/>
    </xf>
    <xf numFmtId="0" fontId="46" fillId="0" borderId="85" xfId="0" applyNumberFormat="1" applyFont="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28"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6" fillId="0" borderId="34" xfId="0" applyNumberFormat="1" applyFont="1" applyBorder="1" applyAlignment="1">
      <alignment horizontal="left" vertical="center" wrapText="1"/>
    </xf>
    <xf numFmtId="0" fontId="46" fillId="0" borderId="0" xfId="0" applyNumberFormat="1" applyFont="1" applyBorder="1" applyAlignment="1">
      <alignment horizontal="left" vertical="center" wrapText="1"/>
    </xf>
    <xf numFmtId="0" fontId="0" fillId="0" borderId="0" xfId="0" applyBorder="1" applyAlignment="1">
      <alignment vertical="center"/>
    </xf>
    <xf numFmtId="0" fontId="0" fillId="0" borderId="53" xfId="0" applyBorder="1" applyAlignment="1">
      <alignment vertical="center"/>
    </xf>
    <xf numFmtId="0" fontId="46" fillId="0" borderId="74" xfId="0" applyNumberFormat="1" applyFont="1" applyBorder="1" applyAlignment="1">
      <alignment horizontal="left" vertical="center" wrapText="1"/>
    </xf>
    <xf numFmtId="0" fontId="46" fillId="0" borderId="42" xfId="0" applyNumberFormat="1" applyFont="1" applyBorder="1" applyAlignment="1">
      <alignment horizontal="left" vertical="center" wrapText="1"/>
    </xf>
    <xf numFmtId="0" fontId="0" fillId="0" borderId="42" xfId="0" applyBorder="1" applyAlignment="1">
      <alignment vertical="center"/>
    </xf>
    <xf numFmtId="0" fontId="0" fillId="0" borderId="75" xfId="0" applyBorder="1" applyAlignment="1">
      <alignment vertical="center"/>
    </xf>
    <xf numFmtId="0" fontId="46" fillId="0" borderId="104" xfId="0" applyNumberFormat="1" applyFont="1" applyBorder="1" applyAlignment="1">
      <alignment horizontal="left" vertical="center" wrapText="1"/>
    </xf>
    <xf numFmtId="0" fontId="46" fillId="0" borderId="47" xfId="0" applyNumberFormat="1" applyFont="1" applyBorder="1" applyAlignment="1">
      <alignment horizontal="left" vertical="center" wrapText="1"/>
    </xf>
    <xf numFmtId="0" fontId="0" fillId="0" borderId="47" xfId="0" applyBorder="1" applyAlignment="1">
      <alignment vertical="center"/>
    </xf>
    <xf numFmtId="0" fontId="0" fillId="0" borderId="105" xfId="0" applyBorder="1" applyAlignment="1">
      <alignment vertical="center"/>
    </xf>
    <xf numFmtId="0" fontId="9" fillId="0" borderId="49" xfId="0" applyFont="1" applyBorder="1" applyAlignment="1">
      <alignment horizontal="left" vertical="center"/>
    </xf>
    <xf numFmtId="0" fontId="9" fillId="0" borderId="53" xfId="0" applyFont="1" applyBorder="1" applyAlignment="1">
      <alignment horizontal="left" vertical="center"/>
    </xf>
    <xf numFmtId="0" fontId="9" fillId="0" borderId="51" xfId="0" applyFont="1" applyBorder="1" applyAlignment="1">
      <alignment horizontal="left" vertical="center"/>
    </xf>
    <xf numFmtId="0" fontId="9" fillId="0" borderId="42" xfId="0" applyFont="1" applyBorder="1" applyAlignment="1">
      <alignment horizontal="left" vertical="center"/>
    </xf>
    <xf numFmtId="0" fontId="9" fillId="0" borderId="75" xfId="0" applyFont="1" applyBorder="1" applyAlignment="1">
      <alignment horizontal="left" vertical="center"/>
    </xf>
    <xf numFmtId="0" fontId="9" fillId="0" borderId="79" xfId="0" applyNumberFormat="1" applyFont="1" applyBorder="1" applyAlignment="1">
      <alignment horizontal="left" vertical="center"/>
    </xf>
    <xf numFmtId="0" fontId="9" fillId="0" borderId="106" xfId="0" applyNumberFormat="1" applyFont="1" applyBorder="1" applyAlignment="1">
      <alignment horizontal="left" vertical="center"/>
    </xf>
    <xf numFmtId="0" fontId="42" fillId="0" borderId="100"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9" fillId="0" borderId="101" xfId="0" applyFont="1" applyBorder="1" applyAlignment="1">
      <alignment horizontal="left" vertical="center"/>
    </xf>
    <xf numFmtId="0" fontId="9" fillId="0" borderId="79" xfId="0" applyFont="1" applyBorder="1" applyAlignment="1">
      <alignment horizontal="left" vertical="center"/>
    </xf>
    <xf numFmtId="0" fontId="9" fillId="0" borderId="80" xfId="0" applyFont="1" applyBorder="1" applyAlignment="1">
      <alignment horizontal="left" vertical="center"/>
    </xf>
    <xf numFmtId="0" fontId="46" fillId="0" borderId="81" xfId="0" applyNumberFormat="1" applyFont="1" applyBorder="1" applyAlignment="1">
      <alignment horizontal="left" vertical="center"/>
    </xf>
    <xf numFmtId="0" fontId="46" fillId="0" borderId="82" xfId="0" applyNumberFormat="1" applyFont="1" applyBorder="1" applyAlignment="1">
      <alignment horizontal="left" vertical="center"/>
    </xf>
    <xf numFmtId="0" fontId="46" fillId="0" borderId="51" xfId="0" applyNumberFormat="1" applyFont="1" applyBorder="1" applyAlignment="1">
      <alignment horizontal="left" vertical="center"/>
    </xf>
    <xf numFmtId="0" fontId="9" fillId="0" borderId="109" xfId="0" applyFont="1" applyBorder="1" applyAlignment="1">
      <alignment horizontal="left" vertical="center"/>
    </xf>
    <xf numFmtId="0" fontId="9" fillId="0" borderId="95" xfId="0" applyNumberFormat="1" applyFont="1" applyBorder="1" applyAlignment="1">
      <alignment horizontal="left" vertical="center"/>
    </xf>
    <xf numFmtId="0" fontId="9" fillId="0" borderId="85" xfId="0" applyNumberFormat="1" applyFont="1" applyBorder="1" applyAlignment="1">
      <alignment horizontal="left" vertical="center"/>
    </xf>
    <xf numFmtId="0" fontId="9" fillId="0" borderId="110" xfId="0" applyNumberFormat="1" applyFont="1" applyBorder="1" applyAlignment="1">
      <alignment horizontal="left" vertical="center"/>
    </xf>
    <xf numFmtId="0" fontId="9" fillId="0" borderId="111" xfId="0" applyFont="1" applyBorder="1" applyAlignment="1">
      <alignment horizontal="center" vertical="center" wrapText="1"/>
    </xf>
    <xf numFmtId="0" fontId="9" fillId="0" borderId="39" xfId="0" applyFont="1" applyBorder="1" applyAlignment="1">
      <alignment horizontal="center" vertical="center"/>
    </xf>
    <xf numFmtId="0" fontId="9" fillId="0" borderId="102"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112" xfId="0" applyFont="1" applyBorder="1" applyAlignment="1">
      <alignment horizontal="center" vertical="center"/>
    </xf>
    <xf numFmtId="0" fontId="9" fillId="0" borderId="26" xfId="0" applyFont="1" applyBorder="1" applyAlignment="1">
      <alignment horizontal="center" vertical="center"/>
    </xf>
    <xf numFmtId="0" fontId="9" fillId="0" borderId="103" xfId="0" applyFont="1" applyBorder="1" applyAlignment="1">
      <alignment horizontal="center" vertical="center"/>
    </xf>
    <xf numFmtId="0" fontId="9" fillId="0" borderId="113" xfId="0" applyFont="1" applyBorder="1" applyAlignment="1">
      <alignment horizontal="left" vertical="center"/>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9" fillId="0" borderId="109" xfId="0" applyFont="1" applyBorder="1" applyAlignment="1">
      <alignment horizontal="center" vertical="center"/>
    </xf>
    <xf numFmtId="0" fontId="9" fillId="0" borderId="91" xfId="0" applyFont="1" applyBorder="1" applyAlignment="1">
      <alignment horizontal="center" vertical="center"/>
    </xf>
    <xf numFmtId="0" fontId="9" fillId="0" borderId="93" xfId="0" applyFont="1" applyBorder="1" applyAlignment="1">
      <alignment horizontal="center" vertical="center"/>
    </xf>
    <xf numFmtId="0" fontId="9" fillId="0" borderId="89" xfId="0" applyFont="1" applyBorder="1" applyAlignment="1">
      <alignment horizontal="center" vertical="center"/>
    </xf>
    <xf numFmtId="0" fontId="9" fillId="0" borderId="20" xfId="0" applyFont="1" applyBorder="1" applyAlignment="1">
      <alignment horizontal="center" vertical="center"/>
    </xf>
    <xf numFmtId="0" fontId="9" fillId="0" borderId="27" xfId="0" applyFont="1" applyBorder="1" applyAlignment="1">
      <alignment horizontal="center" vertical="center"/>
    </xf>
    <xf numFmtId="0" fontId="57"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6" fillId="0" borderId="100" xfId="0" applyNumberFormat="1" applyFont="1" applyBorder="1" applyAlignment="1">
      <alignment horizontal="left" vertical="center"/>
    </xf>
    <xf numFmtId="0" fontId="46" fillId="0" borderId="107" xfId="0" applyNumberFormat="1" applyFont="1" applyBorder="1" applyAlignment="1">
      <alignment horizontal="left" vertical="center"/>
    </xf>
    <xf numFmtId="0" fontId="0" fillId="0" borderId="107" xfId="0" applyBorder="1" applyAlignment="1">
      <alignment vertical="center"/>
    </xf>
    <xf numFmtId="0" fontId="0" fillId="0" borderId="108" xfId="0" applyBorder="1" applyAlignment="1">
      <alignment vertical="center"/>
    </xf>
    <xf numFmtId="0" fontId="9" fillId="0" borderId="94" xfId="0" applyNumberFormat="1" applyFont="1" applyBorder="1" applyAlignment="1">
      <alignment horizontal="left" vertical="center"/>
    </xf>
    <xf numFmtId="0" fontId="9" fillId="0" borderId="87" xfId="0" applyNumberFormat="1" applyFont="1" applyBorder="1" applyAlignment="1">
      <alignment horizontal="left" vertical="center"/>
    </xf>
    <xf numFmtId="0" fontId="9" fillId="0" borderId="88" xfId="0" applyNumberFormat="1" applyFont="1" applyBorder="1" applyAlignment="1">
      <alignment horizontal="left" vertical="center"/>
    </xf>
    <xf numFmtId="0" fontId="9" fillId="0" borderId="93" xfId="0" applyNumberFormat="1" applyFont="1" applyBorder="1" applyAlignment="1">
      <alignment horizontal="left" vertical="center"/>
    </xf>
    <xf numFmtId="0" fontId="9" fillId="0" borderId="89" xfId="0" applyNumberFormat="1" applyFont="1" applyBorder="1" applyAlignment="1">
      <alignment horizontal="left" vertical="center"/>
    </xf>
    <xf numFmtId="0" fontId="9" fillId="0" borderId="90" xfId="0" applyNumberFormat="1" applyFont="1" applyBorder="1" applyAlignment="1">
      <alignment horizontal="left" vertical="center"/>
    </xf>
    <xf numFmtId="0" fontId="9" fillId="0" borderId="95" xfId="0" applyNumberFormat="1" applyFont="1" applyBorder="1" applyAlignment="1">
      <alignment horizontal="left" vertical="center" wrapText="1"/>
    </xf>
    <xf numFmtId="0" fontId="9" fillId="0" borderId="85" xfId="0" applyNumberFormat="1" applyFont="1" applyBorder="1" applyAlignment="1">
      <alignment horizontal="left" vertical="center" wrapText="1"/>
    </xf>
    <xf numFmtId="0" fontId="9" fillId="0" borderId="86" xfId="0" applyNumberFormat="1"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9" fillId="0" borderId="100" xfId="0" applyFont="1" applyBorder="1" applyAlignment="1">
      <alignment horizontal="left" vertical="center"/>
    </xf>
    <xf numFmtId="0" fontId="9" fillId="0" borderId="109" xfId="0" applyNumberFormat="1" applyFont="1" applyBorder="1" applyAlignment="1">
      <alignment horizontal="left" vertical="center"/>
    </xf>
    <xf numFmtId="0" fontId="9" fillId="0" borderId="91" xfId="0" applyNumberFormat="1" applyFont="1" applyBorder="1" applyAlignment="1">
      <alignment horizontal="left" vertical="center"/>
    </xf>
    <xf numFmtId="0" fontId="9" fillId="0" borderId="92" xfId="0" applyNumberFormat="1" applyFont="1" applyBorder="1" applyAlignment="1">
      <alignment horizontal="left" vertical="center"/>
    </xf>
    <xf numFmtId="0" fontId="9" fillId="0" borderId="104"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34" xfId="0" applyBorder="1" applyAlignment="1">
      <alignment horizontal="left" vertical="center"/>
    </xf>
    <xf numFmtId="0" fontId="0" fillId="0" borderId="50" xfId="0" applyBorder="1" applyAlignment="1">
      <alignment horizontal="left" vertical="center"/>
    </xf>
    <xf numFmtId="0" fontId="0" fillId="0" borderId="74" xfId="0" applyBorder="1" applyAlignment="1">
      <alignment horizontal="left" vertical="center"/>
    </xf>
    <xf numFmtId="0" fontId="0" fillId="0" borderId="42" xfId="0" applyBorder="1" applyAlignment="1">
      <alignment horizontal="left" vertical="center"/>
    </xf>
    <xf numFmtId="0" fontId="0" fillId="0" borderId="52" xfId="0" applyBorder="1" applyAlignment="1">
      <alignment horizontal="left" vertical="center"/>
    </xf>
    <xf numFmtId="0" fontId="9" fillId="0" borderId="20" xfId="0" applyFont="1" applyBorder="1" applyAlignment="1">
      <alignment horizontal="left" vertical="center"/>
    </xf>
    <xf numFmtId="0" fontId="9" fillId="0" borderId="27"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105" xfId="0" applyFont="1" applyBorder="1" applyAlignment="1">
      <alignment horizontal="left" vertical="center"/>
    </xf>
    <xf numFmtId="0" fontId="9" fillId="0" borderId="104" xfId="0" applyNumberFormat="1" applyFont="1" applyBorder="1" applyAlignment="1">
      <alignment horizontal="left" vertical="center" wrapText="1"/>
    </xf>
    <xf numFmtId="0" fontId="9" fillId="0" borderId="47" xfId="0" applyNumberFormat="1" applyFont="1" applyBorder="1" applyAlignment="1">
      <alignment horizontal="left" vertical="center" wrapText="1"/>
    </xf>
    <xf numFmtId="0" fontId="9" fillId="0" borderId="105" xfId="0" applyNumberFormat="1" applyFont="1" applyBorder="1" applyAlignment="1">
      <alignment horizontal="left" vertical="center" wrapText="1"/>
    </xf>
    <xf numFmtId="0" fontId="9" fillId="0" borderId="74" xfId="0" applyNumberFormat="1" applyFont="1" applyBorder="1" applyAlignment="1">
      <alignment horizontal="left" vertical="center" wrapText="1"/>
    </xf>
    <xf numFmtId="0" fontId="9" fillId="0" borderId="42" xfId="0" applyNumberFormat="1" applyFont="1" applyBorder="1" applyAlignment="1">
      <alignment horizontal="left" vertical="center" wrapText="1"/>
    </xf>
    <xf numFmtId="0" fontId="9" fillId="0" borderId="75" xfId="0" applyNumberFormat="1" applyFont="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9" fillId="0" borderId="78" xfId="0" applyNumberFormat="1" applyFont="1" applyBorder="1" applyAlignment="1">
      <alignment horizontal="left" vertical="center" wrapText="1"/>
    </xf>
    <xf numFmtId="0" fontId="9" fillId="0" borderId="79" xfId="0" applyNumberFormat="1" applyFont="1" applyBorder="1" applyAlignment="1">
      <alignment horizontal="left" vertical="center" wrapText="1"/>
    </xf>
    <xf numFmtId="0" fontId="9" fillId="0" borderId="80" xfId="0" applyNumberFormat="1" applyFont="1" applyBorder="1" applyAlignment="1">
      <alignment horizontal="left" vertical="center" wrapText="1"/>
    </xf>
    <xf numFmtId="0" fontId="9" fillId="0" borderId="40"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104"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176" fontId="3" fillId="0" borderId="0" xfId="0" applyNumberFormat="1" applyFont="1" applyAlignment="1">
      <alignment horizontal="center" vertical="center"/>
    </xf>
    <xf numFmtId="0" fontId="9" fillId="0" borderId="76" xfId="0" applyFont="1" applyBorder="1" applyAlignment="1">
      <alignment horizontal="left" vertical="center" wrapText="1"/>
    </xf>
    <xf numFmtId="0" fontId="9" fillId="0" borderId="114" xfId="0" applyFont="1" applyBorder="1" applyAlignment="1">
      <alignment horizontal="left" vertical="center"/>
    </xf>
    <xf numFmtId="0" fontId="9" fillId="0" borderId="77" xfId="0" applyFont="1" applyBorder="1" applyAlignment="1">
      <alignment horizontal="left" vertical="center"/>
    </xf>
    <xf numFmtId="0" fontId="9" fillId="0" borderId="76" xfId="0" applyFont="1" applyBorder="1" applyAlignment="1">
      <alignment horizontal="left" vertical="center"/>
    </xf>
    <xf numFmtId="0" fontId="9" fillId="0" borderId="76" xfId="0" applyFont="1" applyBorder="1" applyAlignment="1" applyProtection="1">
      <alignment horizontal="center" vertical="center"/>
      <protection locked="0"/>
    </xf>
    <xf numFmtId="0" fontId="9" fillId="0" borderId="78" xfId="0" applyFont="1" applyBorder="1" applyAlignment="1">
      <alignment horizontal="left" vertical="center"/>
    </xf>
    <xf numFmtId="0" fontId="9" fillId="0" borderId="101" xfId="0" applyNumberFormat="1" applyFont="1" applyBorder="1" applyAlignment="1">
      <alignment horizontal="right" vertical="center"/>
    </xf>
    <xf numFmtId="0" fontId="9" fillId="0" borderId="79" xfId="0" applyNumberFormat="1" applyFont="1" applyBorder="1" applyAlignment="1">
      <alignment horizontal="right" vertical="center"/>
    </xf>
    <xf numFmtId="0" fontId="9" fillId="0" borderId="80" xfId="0" applyNumberFormat="1" applyFont="1" applyBorder="1" applyAlignment="1">
      <alignment horizontal="right" vertical="center"/>
    </xf>
    <xf numFmtId="0" fontId="42" fillId="0" borderId="20"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50" fillId="0" borderId="35" xfId="0" applyFont="1" applyBorder="1" applyAlignment="1">
      <alignment horizontal="center" vertical="center"/>
    </xf>
    <xf numFmtId="0" fontId="9" fillId="0" borderId="21" xfId="0" applyFont="1" applyBorder="1" applyAlignment="1">
      <alignment horizontal="center" vertical="center"/>
    </xf>
    <xf numFmtId="0" fontId="9" fillId="0" borderId="43" xfId="0" applyFont="1" applyBorder="1" applyAlignment="1">
      <alignment horizontal="center" vertical="center"/>
    </xf>
    <xf numFmtId="0" fontId="46" fillId="0" borderId="115" xfId="0" applyFont="1" applyBorder="1" applyAlignment="1">
      <alignment horizontal="center" vertical="center"/>
    </xf>
    <xf numFmtId="0" fontId="46" fillId="0" borderId="116" xfId="0" applyFont="1" applyBorder="1" applyAlignment="1">
      <alignment horizontal="center" vertical="center"/>
    </xf>
    <xf numFmtId="0" fontId="9" fillId="0" borderId="84" xfId="0" applyNumberFormat="1" applyFont="1" applyBorder="1" applyAlignment="1">
      <alignment horizontal="right" vertical="center"/>
    </xf>
    <xf numFmtId="0" fontId="9" fillId="0" borderId="85" xfId="0" applyNumberFormat="1" applyFont="1" applyBorder="1" applyAlignment="1">
      <alignment horizontal="right" vertical="center"/>
    </xf>
    <xf numFmtId="0" fontId="9" fillId="0" borderId="86" xfId="0" applyNumberFormat="1" applyFont="1" applyBorder="1" applyAlignment="1">
      <alignment horizontal="right" vertical="center"/>
    </xf>
    <xf numFmtId="0" fontId="9" fillId="0" borderId="100" xfId="0" applyNumberFormat="1" applyFont="1" applyBorder="1" applyAlignment="1">
      <alignment horizontal="left" vertical="center"/>
    </xf>
    <xf numFmtId="0" fontId="9" fillId="0" borderId="107" xfId="0" applyNumberFormat="1" applyFont="1" applyBorder="1" applyAlignment="1">
      <alignment horizontal="left" vertical="center"/>
    </xf>
    <xf numFmtId="0" fontId="9" fillId="0" borderId="117" xfId="0" applyNumberFormat="1" applyFont="1" applyBorder="1" applyAlignment="1">
      <alignment horizontal="left" vertical="center"/>
    </xf>
    <xf numFmtId="0" fontId="9" fillId="0" borderId="113" xfId="0" applyNumberFormat="1" applyFont="1" applyBorder="1" applyAlignment="1">
      <alignment horizontal="right" vertical="center"/>
    </xf>
    <xf numFmtId="0" fontId="9" fillId="0" borderId="107" xfId="0" applyNumberFormat="1" applyFont="1" applyBorder="1" applyAlignment="1">
      <alignment horizontal="right" vertical="center"/>
    </xf>
    <xf numFmtId="0" fontId="9" fillId="0" borderId="108" xfId="0" applyNumberFormat="1" applyFont="1" applyBorder="1" applyAlignment="1">
      <alignment horizontal="right" vertical="center"/>
    </xf>
    <xf numFmtId="0" fontId="9" fillId="0" borderId="118" xfId="0" applyNumberFormat="1" applyFont="1" applyBorder="1" applyAlignment="1">
      <alignment horizontal="left" vertical="center"/>
    </xf>
    <xf numFmtId="0" fontId="9" fillId="0" borderId="119" xfId="0" applyNumberFormat="1" applyFont="1" applyBorder="1" applyAlignment="1">
      <alignment horizontal="left" vertical="center"/>
    </xf>
    <xf numFmtId="0" fontId="9" fillId="0" borderId="120" xfId="0" applyNumberFormat="1" applyFont="1" applyBorder="1" applyAlignment="1">
      <alignment horizontal="left" vertical="center"/>
    </xf>
    <xf numFmtId="0" fontId="9" fillId="0" borderId="108" xfId="0" applyNumberFormat="1" applyFont="1" applyBorder="1" applyAlignment="1">
      <alignment horizontal="left" vertical="center"/>
    </xf>
    <xf numFmtId="176" fontId="9" fillId="0" borderId="95" xfId="0" applyNumberFormat="1" applyFont="1" applyBorder="1" applyAlignment="1">
      <alignment horizontal="left" vertical="center"/>
    </xf>
    <xf numFmtId="176" fontId="9" fillId="0" borderId="85" xfId="0" applyNumberFormat="1" applyFont="1" applyBorder="1" applyAlignment="1">
      <alignment horizontal="left" vertical="center"/>
    </xf>
    <xf numFmtId="0" fontId="9" fillId="0" borderId="109" xfId="0" applyFont="1" applyBorder="1" applyAlignment="1">
      <alignment horizontal="left" vertical="center" wrapText="1"/>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44" xfId="0" applyFont="1" applyBorder="1" applyAlignment="1">
      <alignment horizontal="center" vertical="center"/>
    </xf>
    <xf numFmtId="0" fontId="9" fillId="0" borderId="121"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3" fillId="0" borderId="0" xfId="0" applyNumberFormat="1" applyFont="1" applyFill="1" applyBorder="1" applyAlignment="1">
      <alignment horizontal="left" vertical="top"/>
    </xf>
    <xf numFmtId="0" fontId="57" fillId="0" borderId="21" xfId="0" applyFont="1" applyBorder="1" applyAlignment="1" applyProtection="1">
      <alignment horizontal="center" vertical="center" shrinkToFit="1"/>
      <protection hidden="1"/>
    </xf>
    <xf numFmtId="0" fontId="57" fillId="0" borderId="43" xfId="0" applyFont="1" applyBorder="1" applyAlignment="1" applyProtection="1">
      <alignment horizontal="center" vertical="center" shrinkToFit="1"/>
      <protection hidden="1"/>
    </xf>
    <xf numFmtId="176" fontId="14" fillId="0" borderId="46" xfId="0" applyNumberFormat="1" applyFont="1" applyBorder="1" applyAlignment="1">
      <alignment horizontal="left" vertical="center" wrapText="1"/>
    </xf>
    <xf numFmtId="176" fontId="14" fillId="0" borderId="47" xfId="0" applyNumberFormat="1" applyFont="1" applyBorder="1" applyAlignment="1">
      <alignment horizontal="left" vertical="center" wrapText="1"/>
    </xf>
    <xf numFmtId="176" fontId="14" fillId="0" borderId="105" xfId="0" applyNumberFormat="1" applyFont="1" applyBorder="1" applyAlignment="1">
      <alignment horizontal="left" vertical="center" wrapText="1"/>
    </xf>
    <xf numFmtId="176" fontId="14" fillId="0" borderId="51" xfId="0" applyNumberFormat="1" applyFont="1" applyBorder="1" applyAlignment="1">
      <alignment horizontal="left" vertical="center" wrapText="1"/>
    </xf>
    <xf numFmtId="176" fontId="14" fillId="0" borderId="42" xfId="0" applyNumberFormat="1" applyFont="1" applyBorder="1" applyAlignment="1">
      <alignment horizontal="left" vertical="center" wrapText="1"/>
    </xf>
    <xf numFmtId="176" fontId="14" fillId="0" borderId="75" xfId="0" applyNumberFormat="1" applyFont="1" applyBorder="1" applyAlignment="1">
      <alignment horizontal="left" vertical="center" wrapText="1"/>
    </xf>
    <xf numFmtId="0" fontId="17" fillId="0" borderId="46" xfId="0" applyNumberFormat="1" applyFont="1" applyBorder="1" applyAlignment="1">
      <alignment horizontal="center" vertical="center"/>
    </xf>
    <xf numFmtId="0" fontId="17" fillId="0" borderId="47" xfId="0" applyNumberFormat="1" applyFont="1" applyBorder="1" applyAlignment="1">
      <alignment horizontal="center" vertical="center"/>
    </xf>
    <xf numFmtId="0" fontId="17" fillId="0" borderId="48" xfId="0" applyNumberFormat="1" applyFont="1" applyBorder="1" applyAlignment="1">
      <alignment horizontal="center" vertical="center"/>
    </xf>
    <xf numFmtId="0" fontId="17" fillId="0" borderId="49"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50" xfId="0" applyNumberFormat="1" applyFont="1" applyBorder="1" applyAlignment="1">
      <alignment horizontal="center" vertical="center"/>
    </xf>
    <xf numFmtId="0" fontId="17" fillId="0" borderId="51" xfId="0" applyNumberFormat="1" applyFont="1" applyBorder="1" applyAlignment="1">
      <alignment horizontal="center" vertical="center"/>
    </xf>
    <xf numFmtId="0" fontId="17" fillId="0" borderId="42" xfId="0" applyNumberFormat="1" applyFont="1" applyBorder="1" applyAlignment="1">
      <alignment horizontal="center" vertical="center"/>
    </xf>
    <xf numFmtId="0" fontId="17" fillId="0" borderId="52" xfId="0" applyNumberFormat="1" applyFont="1" applyBorder="1" applyAlignment="1">
      <alignment horizontal="center" vertical="center"/>
    </xf>
    <xf numFmtId="176" fontId="3" fillId="0" borderId="0" xfId="0" applyNumberFormat="1" applyFont="1" applyAlignment="1">
      <alignment horizontal="left" vertical="center"/>
    </xf>
    <xf numFmtId="0" fontId="3" fillId="0" borderId="0" xfId="0" applyNumberFormat="1" applyFont="1" applyAlignment="1">
      <alignment horizontal="left" vertical="center" wrapText="1"/>
    </xf>
    <xf numFmtId="0" fontId="3" fillId="0" borderId="35" xfId="0" applyFont="1" applyBorder="1" applyAlignment="1">
      <alignment horizontal="center" vertical="center"/>
    </xf>
    <xf numFmtId="0" fontId="34" fillId="0" borderId="20" xfId="0" applyFont="1" applyBorder="1" applyAlignment="1">
      <alignment horizontal="left" vertical="center" wrapText="1"/>
    </xf>
    <xf numFmtId="0" fontId="34" fillId="0" borderId="39" xfId="0" applyFont="1" applyBorder="1" applyAlignment="1">
      <alignment horizontal="left" vertical="center" wrapText="1"/>
    </xf>
    <xf numFmtId="0" fontId="34" fillId="0" borderId="21" xfId="0" applyFont="1" applyBorder="1" applyAlignment="1">
      <alignment horizontal="left" vertical="center" wrapText="1"/>
    </xf>
    <xf numFmtId="0" fontId="34" fillId="0" borderId="34" xfId="0" applyFont="1" applyBorder="1" applyAlignment="1">
      <alignment horizontal="left" vertical="center" wrapText="1"/>
    </xf>
    <xf numFmtId="0" fontId="34" fillId="0" borderId="0" xfId="0" applyFont="1" applyBorder="1" applyAlignment="1">
      <alignment horizontal="left" vertical="center" wrapText="1"/>
    </xf>
    <xf numFmtId="0" fontId="34" fillId="0" borderId="53" xfId="0" applyFont="1" applyBorder="1" applyAlignment="1">
      <alignment horizontal="left" vertical="center" wrapText="1"/>
    </xf>
    <xf numFmtId="0" fontId="34"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43" xfId="0" applyFont="1" applyBorder="1" applyAlignment="1">
      <alignment horizontal="left" vertical="center" wrapText="1"/>
    </xf>
    <xf numFmtId="0" fontId="138" fillId="0" borderId="0" xfId="0" applyFont="1" applyBorder="1" applyAlignment="1">
      <alignment horizontal="left" vertical="center"/>
    </xf>
    <xf numFmtId="0" fontId="137" fillId="0" borderId="0" xfId="0" applyFont="1" applyAlignment="1">
      <alignment horizontal="left" vertical="center"/>
    </xf>
    <xf numFmtId="0" fontId="4" fillId="0" borderId="0" xfId="0" applyFont="1" applyBorder="1" applyAlignment="1">
      <alignment vertical="center" shrinkToFit="1"/>
    </xf>
    <xf numFmtId="0" fontId="58" fillId="0" borderId="0" xfId="0" applyFont="1" applyAlignment="1">
      <alignment vertical="center" shrinkToFit="1"/>
    </xf>
    <xf numFmtId="191" fontId="14" fillId="0" borderId="0" xfId="0" applyNumberFormat="1" applyFont="1" applyBorder="1" applyAlignment="1">
      <alignment horizontal="center" vertical="center"/>
    </xf>
    <xf numFmtId="191" fontId="0" fillId="0" borderId="0" xfId="0" applyNumberFormat="1" applyAlignment="1">
      <alignment horizontal="center" vertical="center"/>
    </xf>
    <xf numFmtId="0" fontId="26" fillId="0" borderId="122" xfId="0" applyFont="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26" fillId="0" borderId="125" xfId="0" applyFont="1" applyBorder="1" applyAlignment="1">
      <alignment horizontal="center" vertical="center"/>
    </xf>
    <xf numFmtId="0" fontId="26" fillId="0" borderId="126" xfId="0" applyFont="1" applyBorder="1" applyAlignment="1">
      <alignment horizontal="center" vertical="center"/>
    </xf>
    <xf numFmtId="0" fontId="26" fillId="0" borderId="127" xfId="0" applyFont="1" applyBorder="1" applyAlignment="1">
      <alignment horizontal="center" vertical="center"/>
    </xf>
    <xf numFmtId="0" fontId="137" fillId="0" borderId="0" xfId="0" applyFont="1" applyBorder="1" applyAlignment="1">
      <alignment horizontal="left" vertical="center"/>
    </xf>
    <xf numFmtId="0" fontId="145" fillId="0" borderId="0" xfId="0" applyFont="1" applyAlignment="1">
      <alignment vertical="center"/>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0" fontId="35" fillId="0" borderId="124" xfId="0" applyFont="1" applyBorder="1" applyAlignment="1">
      <alignment horizontal="center" vertical="center"/>
    </xf>
    <xf numFmtId="0" fontId="35" fillId="0" borderId="125" xfId="0" applyFont="1" applyBorder="1" applyAlignment="1">
      <alignment horizontal="center" vertical="center"/>
    </xf>
    <xf numFmtId="0" fontId="35" fillId="0" borderId="126" xfId="0" applyFont="1" applyBorder="1" applyAlignment="1">
      <alignment horizontal="center" vertical="center"/>
    </xf>
    <xf numFmtId="0" fontId="35" fillId="0" borderId="127" xfId="0" applyFont="1" applyBorder="1" applyAlignment="1">
      <alignment horizontal="center" vertical="center"/>
    </xf>
    <xf numFmtId="189" fontId="14" fillId="0" borderId="0" xfId="0" applyNumberFormat="1" applyFont="1" applyBorder="1" applyAlignment="1">
      <alignment horizontal="right" vertical="center"/>
    </xf>
    <xf numFmtId="0" fontId="42" fillId="0" borderId="0" xfId="0" applyFont="1" applyAlignment="1">
      <alignment horizontal="right" vertical="center"/>
    </xf>
    <xf numFmtId="0" fontId="33" fillId="0" borderId="20" xfId="0" applyFont="1" applyBorder="1" applyAlignment="1">
      <alignment horizontal="center" vertical="center"/>
    </xf>
    <xf numFmtId="0" fontId="33" fillId="0" borderId="39" xfId="0" applyFont="1" applyBorder="1" applyAlignment="1">
      <alignment horizontal="center" vertical="center"/>
    </xf>
    <xf numFmtId="0" fontId="33" fillId="0" borderId="21" xfId="0" applyFont="1" applyBorder="1" applyAlignment="1">
      <alignment horizontal="center" vertical="center"/>
    </xf>
    <xf numFmtId="0" fontId="33" fillId="0" borderId="34" xfId="0" applyFont="1" applyBorder="1" applyAlignment="1">
      <alignment horizontal="center" vertical="center"/>
    </xf>
    <xf numFmtId="0" fontId="33" fillId="0" borderId="0" xfId="0" applyFont="1" applyBorder="1" applyAlignment="1">
      <alignment horizontal="center" vertical="center"/>
    </xf>
    <xf numFmtId="0" fontId="33" fillId="0" borderId="53" xfId="0" applyFont="1" applyBorder="1" applyAlignment="1">
      <alignment horizontal="center" vertical="center"/>
    </xf>
    <xf numFmtId="0" fontId="33" fillId="0" borderId="27" xfId="0" applyFont="1" applyBorder="1" applyAlignment="1">
      <alignment horizontal="center" vertical="center"/>
    </xf>
    <xf numFmtId="0" fontId="33" fillId="0" borderId="26" xfId="0" applyFont="1" applyBorder="1" applyAlignment="1">
      <alignment horizontal="center" vertical="center"/>
    </xf>
    <xf numFmtId="0" fontId="33" fillId="0" borderId="43" xfId="0" applyFont="1" applyBorder="1" applyAlignment="1">
      <alignment horizontal="center" vertical="center"/>
    </xf>
    <xf numFmtId="0" fontId="137" fillId="0" borderId="0" xfId="0" applyFont="1" applyBorder="1" applyAlignment="1">
      <alignment horizontal="center" vertical="center"/>
    </xf>
    <xf numFmtId="176" fontId="3" fillId="0" borderId="0"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35" xfId="0" applyFont="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0" xfId="0" applyFont="1" applyBorder="1" applyAlignment="1">
      <alignment horizontal="center" wrapText="1"/>
    </xf>
    <xf numFmtId="176"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top"/>
    </xf>
    <xf numFmtId="0" fontId="1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5" fillId="0" borderId="18" xfId="0" applyNumberFormat="1" applyFont="1" applyBorder="1" applyAlignment="1">
      <alignment horizontal="center" vertical="center" shrinkToFit="1"/>
    </xf>
    <xf numFmtId="0" fontId="5" fillId="0" borderId="31" xfId="0" applyNumberFormat="1" applyFont="1" applyBorder="1" applyAlignment="1">
      <alignment horizontal="center" vertical="center" shrinkToFit="1"/>
    </xf>
    <xf numFmtId="0" fontId="5" fillId="0" borderId="19" xfId="0" applyNumberFormat="1" applyFont="1" applyBorder="1" applyAlignment="1">
      <alignment horizontal="center" vertical="center" shrinkToFit="1"/>
    </xf>
    <xf numFmtId="0" fontId="50" fillId="0" borderId="20" xfId="0" applyFont="1" applyBorder="1" applyAlignment="1">
      <alignment horizontal="left" vertical="center" wrapText="1"/>
    </xf>
    <xf numFmtId="0" fontId="50" fillId="0" borderId="39" xfId="0" applyFont="1" applyBorder="1" applyAlignment="1">
      <alignment horizontal="left" vertical="center" wrapText="1"/>
    </xf>
    <xf numFmtId="0" fontId="50" fillId="0" borderId="21" xfId="0" applyFont="1" applyBorder="1" applyAlignment="1">
      <alignment horizontal="left" vertical="center" wrapText="1"/>
    </xf>
    <xf numFmtId="0" fontId="50" fillId="0" borderId="34" xfId="0" applyFont="1" applyBorder="1" applyAlignment="1">
      <alignment horizontal="left" vertical="center" wrapText="1"/>
    </xf>
    <xf numFmtId="0" fontId="50" fillId="0" borderId="0" xfId="0" applyFont="1" applyBorder="1" applyAlignment="1">
      <alignment horizontal="left" vertical="center" wrapText="1"/>
    </xf>
    <xf numFmtId="0" fontId="50" fillId="0" borderId="53" xfId="0" applyFont="1" applyBorder="1" applyAlignment="1">
      <alignment horizontal="left" vertical="center" wrapText="1"/>
    </xf>
    <xf numFmtId="0" fontId="50" fillId="0" borderId="27" xfId="0" applyFont="1" applyBorder="1" applyAlignment="1">
      <alignment horizontal="left" vertical="center" wrapText="1"/>
    </xf>
    <xf numFmtId="0" fontId="50" fillId="0" borderId="26" xfId="0" applyFont="1" applyBorder="1" applyAlignment="1">
      <alignment horizontal="left" vertical="center" wrapText="1"/>
    </xf>
    <xf numFmtId="0" fontId="50" fillId="0" borderId="43" xfId="0" applyFont="1" applyBorder="1" applyAlignment="1">
      <alignment horizontal="left" vertical="center" wrapText="1"/>
    </xf>
    <xf numFmtId="0" fontId="5" fillId="0" borderId="20" xfId="0" applyNumberFormat="1" applyFont="1" applyBorder="1" applyAlignment="1">
      <alignment horizontal="center" vertical="center" wrapText="1"/>
    </xf>
    <xf numFmtId="0" fontId="5" fillId="0" borderId="39"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43" xfId="0" applyNumberFormat="1" applyFont="1" applyBorder="1" applyAlignment="1">
      <alignment horizontal="center" vertical="center" wrapText="1"/>
    </xf>
    <xf numFmtId="0" fontId="0" fillId="0" borderId="34" xfId="0" applyBorder="1" applyAlignment="1">
      <alignment horizontal="center" vertical="center"/>
    </xf>
    <xf numFmtId="0" fontId="0" fillId="0" borderId="53" xfId="0" applyBorder="1" applyAlignment="1">
      <alignment horizontal="center" vertical="center"/>
    </xf>
    <xf numFmtId="0" fontId="50" fillId="0" borderId="20" xfId="0" applyFont="1" applyBorder="1" applyAlignment="1">
      <alignment vertical="center" wrapText="1"/>
    </xf>
    <xf numFmtId="0" fontId="50" fillId="0" borderId="39" xfId="0" applyFont="1" applyBorder="1" applyAlignment="1">
      <alignment vertical="center" wrapText="1"/>
    </xf>
    <xf numFmtId="0" fontId="50" fillId="0" borderId="21" xfId="0" applyFont="1" applyBorder="1" applyAlignment="1">
      <alignment vertical="center" wrapText="1"/>
    </xf>
    <xf numFmtId="0" fontId="50" fillId="0" borderId="34" xfId="0" applyFont="1" applyBorder="1" applyAlignment="1">
      <alignment vertical="center" wrapText="1"/>
    </xf>
    <xf numFmtId="0" fontId="50" fillId="0" borderId="0" xfId="0" applyFont="1" applyBorder="1" applyAlignment="1">
      <alignment vertical="center" wrapText="1"/>
    </xf>
    <xf numFmtId="0" fontId="50" fillId="0" borderId="53" xfId="0" applyFont="1" applyBorder="1" applyAlignment="1">
      <alignment vertical="center" wrapText="1"/>
    </xf>
    <xf numFmtId="0" fontId="50" fillId="0" borderId="74" xfId="0" applyFont="1" applyBorder="1" applyAlignment="1">
      <alignment vertical="center" wrapText="1"/>
    </xf>
    <xf numFmtId="0" fontId="50" fillId="0" borderId="42" xfId="0" applyFont="1" applyBorder="1" applyAlignment="1">
      <alignment vertical="center" wrapText="1"/>
    </xf>
    <xf numFmtId="0" fontId="50" fillId="0" borderId="75" xfId="0" applyFont="1" applyBorder="1" applyAlignment="1">
      <alignment vertical="center" wrapText="1"/>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7" fillId="0" borderId="0" xfId="0" applyFont="1" applyAlignment="1">
      <alignment horizontal="center" vertical="center"/>
    </xf>
    <xf numFmtId="191" fontId="50" fillId="0" borderId="0" xfId="0" applyNumberFormat="1" applyFont="1" applyBorder="1" applyAlignment="1">
      <alignment horizontal="center" vertical="center" wrapText="1"/>
    </xf>
    <xf numFmtId="191" fontId="0" fillId="0" borderId="0" xfId="0" applyNumberFormat="1" applyBorder="1" applyAlignment="1">
      <alignment horizontal="center" vertical="center"/>
    </xf>
    <xf numFmtId="0" fontId="0" fillId="0" borderId="53" xfId="0" applyBorder="1" applyAlignment="1" applyProtection="1">
      <alignment horizontal="center" vertical="center"/>
      <protection locked="0"/>
    </xf>
    <xf numFmtId="14" fontId="50" fillId="0" borderId="0" xfId="0" applyNumberFormat="1" applyFont="1" applyBorder="1" applyAlignment="1">
      <alignment horizontal="right" vertical="center" wrapText="1"/>
    </xf>
    <xf numFmtId="14" fontId="0" fillId="0" borderId="0" xfId="0" applyNumberFormat="1" applyBorder="1" applyAlignment="1">
      <alignment horizontal="right" vertical="center" wrapText="1"/>
    </xf>
    <xf numFmtId="0" fontId="0" fillId="0" borderId="0" xfId="0" applyBorder="1" applyAlignment="1">
      <alignment horizontal="left" vertical="center"/>
    </xf>
    <xf numFmtId="0" fontId="9" fillId="0" borderId="43" xfId="0" applyFont="1" applyBorder="1" applyAlignment="1">
      <alignment horizontal="left" vertical="center"/>
    </xf>
    <xf numFmtId="0" fontId="3" fillId="0" borderId="0" xfId="0" applyFont="1" applyAlignment="1">
      <alignment horizontal="left" wrapText="1"/>
    </xf>
    <xf numFmtId="0" fontId="26" fillId="0" borderId="20" xfId="0" applyFont="1" applyBorder="1" applyAlignment="1">
      <alignment horizontal="center" vertical="center"/>
    </xf>
    <xf numFmtId="0" fontId="26" fillId="0" borderId="39" xfId="0" applyFont="1" applyBorder="1" applyAlignment="1">
      <alignment horizontal="center" vertical="center"/>
    </xf>
    <xf numFmtId="0" fontId="26" fillId="0" borderId="21" xfId="0" applyFont="1" applyBorder="1" applyAlignment="1">
      <alignment horizontal="center" vertical="center"/>
    </xf>
    <xf numFmtId="0" fontId="26" fillId="0" borderId="27" xfId="0" applyFont="1" applyBorder="1" applyAlignment="1">
      <alignment horizontal="center" vertical="center"/>
    </xf>
    <xf numFmtId="0" fontId="26" fillId="0" borderId="26" xfId="0" applyFont="1" applyBorder="1" applyAlignment="1">
      <alignment horizontal="center" vertical="center"/>
    </xf>
    <xf numFmtId="0" fontId="26" fillId="0" borderId="43" xfId="0" applyFont="1" applyBorder="1" applyAlignment="1">
      <alignment horizontal="center" vertical="center"/>
    </xf>
    <xf numFmtId="0" fontId="146" fillId="0" borderId="0" xfId="0" applyFont="1" applyBorder="1" applyAlignment="1">
      <alignment horizontal="left" vertical="center"/>
    </xf>
    <xf numFmtId="0" fontId="50" fillId="0" borderId="28" xfId="0" applyFont="1" applyBorder="1" applyAlignment="1">
      <alignment horizontal="left" vertical="center" wrapText="1"/>
    </xf>
    <xf numFmtId="0" fontId="50" fillId="0" borderId="28" xfId="0" applyFont="1" applyBorder="1" applyAlignment="1">
      <alignment horizontal="left"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6" fillId="0" borderId="20" xfId="0" applyFont="1" applyBorder="1" applyAlignment="1">
      <alignment horizontal="center" vertical="center"/>
    </xf>
    <xf numFmtId="0" fontId="6" fillId="0" borderId="39"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43" xfId="0" applyFont="1" applyBorder="1" applyAlignment="1">
      <alignment horizontal="center" vertical="center"/>
    </xf>
    <xf numFmtId="0" fontId="139" fillId="0" borderId="0" xfId="0" applyFont="1" applyAlignment="1">
      <alignment horizontal="center" vertical="center"/>
    </xf>
    <xf numFmtId="0" fontId="139" fillId="0" borderId="0" xfId="0" applyFont="1" applyBorder="1" applyAlignment="1">
      <alignment horizontal="left" vertical="center"/>
    </xf>
    <xf numFmtId="0" fontId="26" fillId="0" borderId="35" xfId="0" applyFont="1" applyBorder="1" applyAlignment="1">
      <alignment horizontal="left" vertical="center"/>
    </xf>
    <xf numFmtId="0" fontId="146" fillId="0" borderId="0" xfId="0" applyFont="1" applyBorder="1" applyAlignment="1">
      <alignment horizontal="left" vertical="center" shrinkToFit="1"/>
    </xf>
    <xf numFmtId="0" fontId="4" fillId="0" borderId="0"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138" fillId="0" borderId="0" xfId="0" applyFont="1" applyBorder="1" applyAlignment="1">
      <alignment horizontal="left" vertical="top" wrapText="1"/>
    </xf>
    <xf numFmtId="0" fontId="35" fillId="0" borderId="0" xfId="0" applyFont="1" applyBorder="1" applyAlignment="1">
      <alignment horizontal="center" vertical="center"/>
    </xf>
    <xf numFmtId="0" fontId="68" fillId="0" borderId="0" xfId="0" applyFont="1" applyBorder="1" applyAlignment="1">
      <alignment horizontal="center" vertical="center"/>
    </xf>
    <xf numFmtId="0" fontId="10" fillId="0" borderId="0" xfId="0" applyFont="1" applyBorder="1" applyAlignment="1">
      <alignment horizontal="center" vertical="center"/>
    </xf>
    <xf numFmtId="0" fontId="9" fillId="0" borderId="35" xfId="0" applyFont="1" applyBorder="1" applyAlignment="1">
      <alignment horizontal="center" vertical="center" wrapText="1"/>
    </xf>
    <xf numFmtId="49" fontId="9" fillId="0" borderId="35" xfId="0" applyNumberFormat="1" applyFont="1" applyBorder="1" applyAlignment="1">
      <alignment horizontal="center" vertical="center"/>
    </xf>
    <xf numFmtId="0" fontId="9" fillId="0" borderId="20" xfId="0" applyFont="1" applyBorder="1" applyAlignment="1">
      <alignment horizontal="center" vertical="center" wrapText="1"/>
    </xf>
    <xf numFmtId="49" fontId="3" fillId="0" borderId="27" xfId="0" applyNumberFormat="1" applyFont="1" applyBorder="1" applyAlignment="1">
      <alignment horizontal="center" vertical="center"/>
    </xf>
    <xf numFmtId="49" fontId="3" fillId="0" borderId="43" xfId="0" applyNumberFormat="1" applyFont="1" applyBorder="1" applyAlignment="1">
      <alignment horizontal="center" vertical="center"/>
    </xf>
    <xf numFmtId="0" fontId="12" fillId="0" borderId="20" xfId="0" applyFont="1" applyFill="1" applyBorder="1" applyAlignment="1">
      <alignment horizontal="distributed" vertical="center" wrapText="1"/>
    </xf>
    <xf numFmtId="0" fontId="12" fillId="0" borderId="39" xfId="0" applyFont="1" applyFill="1" applyBorder="1" applyAlignment="1">
      <alignment horizontal="distributed" vertical="center" wrapText="1"/>
    </xf>
    <xf numFmtId="0" fontId="12" fillId="0" borderId="21" xfId="0" applyFont="1" applyFill="1" applyBorder="1" applyAlignment="1">
      <alignment horizontal="distributed" vertical="center" wrapText="1"/>
    </xf>
    <xf numFmtId="0" fontId="12" fillId="0" borderId="34"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53" xfId="0" applyFont="1" applyFill="1" applyBorder="1" applyAlignment="1">
      <alignment horizontal="distributed" vertical="center" wrapText="1"/>
    </xf>
    <xf numFmtId="0" fontId="12" fillId="0" borderId="27" xfId="0" applyFont="1" applyFill="1" applyBorder="1" applyAlignment="1">
      <alignment horizontal="distributed" vertical="center" wrapText="1"/>
    </xf>
    <xf numFmtId="0" fontId="12" fillId="0" borderId="26" xfId="0" applyFont="1" applyFill="1" applyBorder="1" applyAlignment="1">
      <alignment horizontal="distributed" vertical="center" wrapText="1"/>
    </xf>
    <xf numFmtId="0" fontId="12" fillId="0" borderId="43" xfId="0" applyFont="1" applyFill="1" applyBorder="1" applyAlignment="1">
      <alignment horizontal="distributed"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31" xfId="0" applyFont="1" applyBorder="1" applyAlignment="1">
      <alignment horizontal="center" vertical="center"/>
    </xf>
    <xf numFmtId="0" fontId="12" fillId="0" borderId="20" xfId="0" applyFont="1" applyBorder="1" applyAlignment="1">
      <alignment horizontal="center" vertical="center" wrapText="1"/>
    </xf>
    <xf numFmtId="0" fontId="12" fillId="0" borderId="39" xfId="0" applyFont="1" applyBorder="1" applyAlignment="1">
      <alignment horizontal="center" vertical="center"/>
    </xf>
    <xf numFmtId="0" fontId="12" fillId="0" borderId="21" xfId="0" applyFont="1" applyBorder="1" applyAlignment="1">
      <alignment horizontal="center" vertical="center"/>
    </xf>
    <xf numFmtId="0" fontId="12" fillId="0" borderId="34" xfId="0" applyFont="1" applyBorder="1" applyAlignment="1">
      <alignment horizontal="center" vertical="center"/>
    </xf>
    <xf numFmtId="0" fontId="12" fillId="0" borderId="0" xfId="0" applyFont="1" applyBorder="1" applyAlignment="1">
      <alignment horizontal="center" vertical="center"/>
    </xf>
    <xf numFmtId="0" fontId="12" fillId="0" borderId="53"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43" xfId="0" applyFont="1" applyBorder="1" applyAlignment="1">
      <alignment horizontal="center"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9" fillId="0" borderId="3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14" fillId="0" borderId="20" xfId="0" applyFont="1" applyBorder="1" applyAlignment="1">
      <alignment horizontal="center" vertical="center" wrapText="1"/>
    </xf>
    <xf numFmtId="0" fontId="14" fillId="0" borderId="39" xfId="0" applyFont="1" applyBorder="1" applyAlignment="1">
      <alignment horizontal="center" vertical="center"/>
    </xf>
    <xf numFmtId="0" fontId="14" fillId="0" borderId="21"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14" fillId="0" borderId="53" xfId="0" applyFont="1" applyBorder="1" applyAlignment="1">
      <alignment horizontal="center" vertical="center"/>
    </xf>
    <xf numFmtId="0" fontId="14" fillId="0" borderId="27" xfId="0" applyFont="1" applyBorder="1" applyAlignment="1">
      <alignment horizontal="center" vertical="center"/>
    </xf>
    <xf numFmtId="0" fontId="14" fillId="0" borderId="26" xfId="0" applyFont="1" applyBorder="1" applyAlignment="1">
      <alignment horizontal="center" vertical="center"/>
    </xf>
    <xf numFmtId="0" fontId="14" fillId="0" borderId="43" xfId="0" applyFont="1" applyBorder="1" applyAlignment="1">
      <alignment horizontal="center" vertical="center"/>
    </xf>
    <xf numFmtId="191" fontId="14" fillId="0" borderId="0" xfId="0" applyNumberFormat="1" applyFont="1" applyBorder="1" applyAlignment="1">
      <alignment horizontal="left" vertical="center"/>
    </xf>
    <xf numFmtId="191" fontId="0" fillId="0" borderId="0" xfId="0" applyNumberFormat="1" applyAlignment="1">
      <alignment horizontal="left" vertical="center"/>
    </xf>
    <xf numFmtId="49" fontId="4" fillId="0" borderId="18" xfId="0" applyNumberFormat="1" applyFont="1" applyBorder="1" applyAlignment="1">
      <alignment horizontal="center" vertical="center"/>
    </xf>
    <xf numFmtId="0" fontId="4" fillId="0" borderId="31" xfId="0" applyFont="1" applyBorder="1" applyAlignment="1">
      <alignment horizontal="center" vertical="center"/>
    </xf>
    <xf numFmtId="0" fontId="4" fillId="0" borderId="19" xfId="0" applyFont="1" applyBorder="1" applyAlignment="1">
      <alignment horizontal="center" vertical="center"/>
    </xf>
    <xf numFmtId="0" fontId="147" fillId="0" borderId="0" xfId="0" applyFont="1" applyBorder="1" applyAlignment="1">
      <alignment vertical="center" wrapText="1"/>
    </xf>
    <xf numFmtId="0" fontId="148" fillId="0" borderId="0" xfId="0" applyFont="1" applyBorder="1" applyAlignment="1">
      <alignment vertical="center"/>
    </xf>
    <xf numFmtId="0" fontId="149" fillId="0" borderId="0" xfId="0" applyFont="1" applyAlignment="1">
      <alignment vertical="center"/>
    </xf>
    <xf numFmtId="0" fontId="70" fillId="0" borderId="39" xfId="0" applyFont="1" applyBorder="1" applyAlignment="1">
      <alignment horizontal="center" vertical="center"/>
    </xf>
    <xf numFmtId="0" fontId="70" fillId="0" borderId="21" xfId="0" applyFont="1" applyBorder="1" applyAlignment="1">
      <alignment horizontal="center" vertical="center"/>
    </xf>
    <xf numFmtId="0" fontId="70" fillId="0" borderId="27" xfId="0" applyFont="1" applyBorder="1" applyAlignment="1">
      <alignment horizontal="center" vertical="center"/>
    </xf>
    <xf numFmtId="0" fontId="70" fillId="0" borderId="26" xfId="0" applyFont="1" applyBorder="1" applyAlignment="1">
      <alignment horizontal="center" vertical="center"/>
    </xf>
    <xf numFmtId="0" fontId="70" fillId="0" borderId="43" xfId="0" applyFont="1" applyBorder="1" applyAlignment="1">
      <alignment horizontal="center" vertical="center"/>
    </xf>
    <xf numFmtId="0" fontId="13" fillId="0" borderId="20" xfId="0" applyFont="1" applyBorder="1" applyAlignment="1">
      <alignment horizontal="left" vertical="center"/>
    </xf>
    <xf numFmtId="0" fontId="0" fillId="0" borderId="21" xfId="0" applyBorder="1" applyAlignment="1">
      <alignment vertical="center"/>
    </xf>
    <xf numFmtId="0" fontId="0" fillId="0" borderId="27" xfId="0" applyBorder="1" applyAlignment="1">
      <alignment vertical="center"/>
    </xf>
    <xf numFmtId="0" fontId="0" fillId="0" borderId="43" xfId="0" applyBorder="1" applyAlignment="1">
      <alignment vertical="center"/>
    </xf>
    <xf numFmtId="0" fontId="0" fillId="0" borderId="39" xfId="0" applyBorder="1" applyAlignment="1">
      <alignment vertical="center"/>
    </xf>
    <xf numFmtId="0" fontId="0" fillId="0" borderId="26" xfId="0" applyBorder="1" applyAlignment="1">
      <alignment vertical="center"/>
    </xf>
    <xf numFmtId="0" fontId="12" fillId="0" borderId="35" xfId="0" applyFont="1" applyBorder="1" applyAlignment="1">
      <alignment horizontal="center" vertical="center" wrapText="1"/>
    </xf>
    <xf numFmtId="0" fontId="12" fillId="0" borderId="35" xfId="0" applyFont="1" applyBorder="1" applyAlignment="1">
      <alignment horizontal="center" vertical="center"/>
    </xf>
    <xf numFmtId="0" fontId="45" fillId="0" borderId="85" xfId="0" applyFont="1" applyBorder="1" applyAlignment="1" applyProtection="1">
      <alignment horizontal="left" vertical="center" indent="1"/>
      <protection locked="0"/>
    </xf>
    <xf numFmtId="0" fontId="43" fillId="0" borderId="0" xfId="0" applyFont="1" applyAlignment="1">
      <alignment horizontal="center" vertical="center"/>
    </xf>
    <xf numFmtId="0" fontId="47" fillId="0" borderId="0" xfId="0" applyFont="1" applyAlignment="1">
      <alignment horizontal="distributed" vertical="center"/>
    </xf>
    <xf numFmtId="0" fontId="44" fillId="0" borderId="0" xfId="0" applyFont="1" applyAlignment="1" applyProtection="1">
      <alignment horizontal="left" vertical="center" indent="1" shrinkToFit="1"/>
      <protection locked="0"/>
    </xf>
    <xf numFmtId="0" fontId="47" fillId="0" borderId="0" xfId="0" applyFont="1" applyAlignment="1">
      <alignment horizontal="distributed" vertical="center" shrinkToFit="1"/>
    </xf>
    <xf numFmtId="49" fontId="44" fillId="0" borderId="0" xfId="0" applyNumberFormat="1" applyFont="1" applyAlignment="1" applyProtection="1">
      <alignment horizontal="left" vertical="center" indent="1" shrinkToFit="1"/>
      <protection locked="0"/>
    </xf>
    <xf numFmtId="0" fontId="45" fillId="0" borderId="42" xfId="0" applyFont="1" applyBorder="1" applyAlignment="1" applyProtection="1">
      <alignment vertical="center" wrapText="1"/>
      <protection locked="0"/>
    </xf>
    <xf numFmtId="0" fontId="0" fillId="0" borderId="42" xfId="0" applyBorder="1" applyAlignment="1" applyProtection="1">
      <alignment vertical="center" wrapText="1"/>
      <protection locked="0"/>
    </xf>
    <xf numFmtId="0" fontId="48" fillId="0" borderId="0" xfId="0" applyFont="1" applyAlignment="1">
      <alignment vertical="center" wrapText="1"/>
    </xf>
    <xf numFmtId="0" fontId="45" fillId="0" borderId="42" xfId="0" applyFont="1" applyBorder="1" applyAlignment="1" applyProtection="1">
      <alignment vertical="center"/>
      <protection locked="0"/>
    </xf>
    <xf numFmtId="0" fontId="45" fillId="0" borderId="85" xfId="0" applyFont="1" applyBorder="1" applyAlignment="1">
      <alignment horizontal="left" vertical="center" indent="1"/>
    </xf>
    <xf numFmtId="0" fontId="45" fillId="0" borderId="42" xfId="0" applyFont="1" applyBorder="1" applyAlignment="1" applyProtection="1">
      <alignment horizontal="center" vertical="center"/>
      <protection locked="0"/>
    </xf>
    <xf numFmtId="0" fontId="45" fillId="0" borderId="42" xfId="0" applyFont="1" applyBorder="1" applyAlignment="1" applyProtection="1">
      <alignment horizontal="center" vertical="center" wrapText="1"/>
      <protection locked="0"/>
    </xf>
    <xf numFmtId="0" fontId="29" fillId="0" borderId="18" xfId="0" applyNumberFormat="1" applyFont="1" applyBorder="1" applyAlignment="1">
      <alignment horizontal="center" vertical="center" wrapText="1"/>
    </xf>
    <xf numFmtId="0" fontId="29" fillId="0" borderId="31" xfId="0" applyNumberFormat="1" applyFont="1" applyBorder="1" applyAlignment="1">
      <alignment horizontal="center" vertical="center" wrapText="1"/>
    </xf>
    <xf numFmtId="0" fontId="29" fillId="0" borderId="19" xfId="0" applyNumberFormat="1" applyFont="1" applyBorder="1" applyAlignment="1">
      <alignment horizontal="center" vertical="center" wrapText="1"/>
    </xf>
    <xf numFmtId="0" fontId="4" fillId="0" borderId="35" xfId="0" applyFont="1" applyBorder="1" applyAlignment="1">
      <alignment horizontal="center" vertical="center"/>
    </xf>
    <xf numFmtId="0" fontId="9" fillId="0" borderId="20" xfId="0" applyFont="1" applyBorder="1" applyAlignment="1">
      <alignment horizontal="left" vertical="center" wrapText="1"/>
    </xf>
    <xf numFmtId="0" fontId="9" fillId="0" borderId="39" xfId="0" applyFont="1" applyBorder="1" applyAlignment="1">
      <alignment horizontal="left" vertical="center" wrapText="1"/>
    </xf>
    <xf numFmtId="0" fontId="9" fillId="0" borderId="21"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43" xfId="0" applyFont="1" applyBorder="1" applyAlignment="1">
      <alignment horizontal="left" vertical="center" wrapText="1"/>
    </xf>
    <xf numFmtId="0" fontId="9" fillId="0" borderId="39" xfId="0" applyFont="1" applyBorder="1" applyAlignment="1">
      <alignment horizontal="center" vertical="center" textRotation="255"/>
    </xf>
    <xf numFmtId="0" fontId="9" fillId="0" borderId="20"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9" fillId="0" borderId="21" xfId="0" applyNumberFormat="1" applyFont="1" applyBorder="1" applyAlignment="1">
      <alignment horizontal="left" vertical="center" wrapText="1"/>
    </xf>
    <xf numFmtId="0" fontId="9" fillId="0" borderId="27" xfId="0" applyNumberFormat="1" applyFont="1" applyBorder="1" applyAlignment="1">
      <alignment horizontal="left" vertical="center" wrapText="1"/>
    </xf>
    <xf numFmtId="0" fontId="9" fillId="0" borderId="26" xfId="0" applyNumberFormat="1" applyFont="1" applyBorder="1" applyAlignment="1">
      <alignment horizontal="left" vertical="center" wrapText="1"/>
    </xf>
    <xf numFmtId="0" fontId="9" fillId="0" borderId="43" xfId="0" applyNumberFormat="1" applyFont="1" applyBorder="1" applyAlignment="1">
      <alignment horizontal="left" vertical="center" wrapText="1"/>
    </xf>
    <xf numFmtId="49" fontId="9" fillId="0" borderId="128" xfId="0" applyNumberFormat="1" applyFont="1" applyBorder="1" applyAlignment="1" applyProtection="1">
      <alignment horizontal="center" vertical="center"/>
      <protection locked="0"/>
    </xf>
    <xf numFmtId="49" fontId="9" fillId="0" borderId="129" xfId="0" applyNumberFormat="1" applyFont="1" applyBorder="1" applyAlignment="1" applyProtection="1">
      <alignment horizontal="center" vertical="center"/>
      <protection locked="0"/>
    </xf>
    <xf numFmtId="49" fontId="9" fillId="0" borderId="118" xfId="0" applyNumberFormat="1" applyFont="1" applyBorder="1" applyAlignment="1" applyProtection="1">
      <alignment horizontal="center" vertical="center"/>
      <protection locked="0"/>
    </xf>
    <xf numFmtId="49" fontId="9" fillId="0" borderId="119" xfId="0" applyNumberFormat="1" applyFont="1" applyBorder="1" applyAlignment="1" applyProtection="1">
      <alignment horizontal="center" vertical="center"/>
      <protection locked="0"/>
    </xf>
    <xf numFmtId="49" fontId="9" fillId="0" borderId="129" xfId="0" applyNumberFormat="1" applyFont="1" applyBorder="1" applyAlignment="1" applyProtection="1">
      <alignment horizontal="center" vertical="center" wrapText="1"/>
      <protection locked="0"/>
    </xf>
    <xf numFmtId="0" fontId="14" fillId="0" borderId="39" xfId="0" applyNumberFormat="1" applyFont="1" applyBorder="1" applyAlignment="1" applyProtection="1">
      <alignment horizontal="center" vertical="center" wrapText="1"/>
      <protection locked="0"/>
    </xf>
    <xf numFmtId="0" fontId="14" fillId="0" borderId="102" xfId="0" applyNumberFormat="1" applyFont="1" applyBorder="1" applyAlignment="1" applyProtection="1">
      <alignment horizontal="center" vertical="center" wrapText="1"/>
      <protection locked="0"/>
    </xf>
    <xf numFmtId="0" fontId="14" fillId="0" borderId="26" xfId="0" applyNumberFormat="1" applyFont="1" applyBorder="1" applyAlignment="1" applyProtection="1">
      <alignment horizontal="center" vertical="center" wrapText="1"/>
      <protection locked="0"/>
    </xf>
    <xf numFmtId="0" fontId="14" fillId="0" borderId="103" xfId="0" applyNumberFormat="1" applyFont="1" applyBorder="1" applyAlignment="1" applyProtection="1">
      <alignment horizontal="center" vertical="center" wrapText="1"/>
      <protection locked="0"/>
    </xf>
    <xf numFmtId="0" fontId="9" fillId="0" borderId="129" xfId="0" applyFont="1" applyBorder="1" applyAlignment="1" applyProtection="1">
      <alignment horizontal="center" vertical="center"/>
      <protection locked="0"/>
    </xf>
    <xf numFmtId="0" fontId="9" fillId="0" borderId="119" xfId="0" applyFont="1" applyBorder="1" applyAlignment="1" applyProtection="1">
      <alignment horizontal="center" vertical="center"/>
      <protection locked="0"/>
    </xf>
    <xf numFmtId="0" fontId="14" fillId="0" borderId="91" xfId="0" applyFont="1" applyBorder="1" applyAlignment="1" applyProtection="1">
      <alignment horizontal="center" vertical="center"/>
      <protection locked="0"/>
    </xf>
    <xf numFmtId="0" fontId="14" fillId="0" borderId="92" xfId="0" applyFont="1" applyBorder="1" applyAlignment="1" applyProtection="1">
      <alignment horizontal="center" vertical="center"/>
      <protection locked="0"/>
    </xf>
    <xf numFmtId="0" fontId="14" fillId="0" borderId="87" xfId="0" applyFont="1" applyBorder="1" applyAlignment="1" applyProtection="1">
      <alignment horizontal="center" vertical="center"/>
      <protection locked="0"/>
    </xf>
    <xf numFmtId="0" fontId="14" fillId="0" borderId="88" xfId="0" applyFont="1" applyBorder="1" applyAlignment="1" applyProtection="1">
      <alignment horizontal="center" vertical="center"/>
      <protection locked="0"/>
    </xf>
    <xf numFmtId="49" fontId="3" fillId="45" borderId="109" xfId="0" applyNumberFormat="1" applyFont="1" applyFill="1" applyBorder="1" applyAlignment="1" applyProtection="1">
      <alignment horizontal="left" vertical="center" wrapText="1"/>
      <protection locked="0"/>
    </xf>
    <xf numFmtId="49" fontId="3" fillId="45" borderId="91" xfId="0" applyNumberFormat="1" applyFont="1" applyFill="1" applyBorder="1" applyAlignment="1" applyProtection="1">
      <alignment horizontal="left" vertical="center" wrapText="1"/>
      <protection locked="0"/>
    </xf>
    <xf numFmtId="49" fontId="3" fillId="45" borderId="93" xfId="0" applyNumberFormat="1" applyFont="1" applyFill="1" applyBorder="1" applyAlignment="1" applyProtection="1">
      <alignment horizontal="left" vertical="center" wrapText="1"/>
      <protection locked="0"/>
    </xf>
    <xf numFmtId="49" fontId="3" fillId="45" borderId="89" xfId="0" applyNumberFormat="1" applyFont="1" applyFill="1" applyBorder="1" applyAlignment="1" applyProtection="1">
      <alignment horizontal="left" vertical="center" wrapText="1"/>
      <protection locked="0"/>
    </xf>
    <xf numFmtId="49" fontId="3" fillId="33" borderId="91" xfId="0" applyNumberFormat="1" applyFont="1" applyFill="1" applyBorder="1" applyAlignment="1" applyProtection="1">
      <alignment horizontal="center" vertical="center" wrapText="1"/>
      <protection locked="0"/>
    </xf>
    <xf numFmtId="49" fontId="3" fillId="33" borderId="89" xfId="0" applyNumberFormat="1" applyFont="1" applyFill="1" applyBorder="1" applyAlignment="1" applyProtection="1">
      <alignment horizontal="center" vertical="center" wrapText="1"/>
      <protection locked="0"/>
    </xf>
    <xf numFmtId="49" fontId="3" fillId="45" borderId="89" xfId="0" applyNumberFormat="1" applyFont="1" applyFill="1" applyBorder="1" applyAlignment="1" applyProtection="1">
      <alignment horizontal="center" vertical="center" wrapText="1"/>
      <protection locked="0"/>
    </xf>
    <xf numFmtId="49" fontId="3" fillId="33" borderId="91" xfId="0" applyNumberFormat="1" applyFont="1" applyFill="1" applyBorder="1" applyAlignment="1" applyProtection="1">
      <alignment vertical="center" shrinkToFit="1"/>
      <protection locked="0"/>
    </xf>
    <xf numFmtId="49" fontId="3" fillId="33" borderId="89" xfId="0" applyNumberFormat="1" applyFont="1" applyFill="1" applyBorder="1" applyAlignment="1" applyProtection="1">
      <alignment vertical="center" shrinkToFit="1"/>
      <protection locked="0"/>
    </xf>
    <xf numFmtId="49" fontId="3" fillId="45" borderId="91" xfId="0" applyNumberFormat="1" applyFont="1" applyFill="1" applyBorder="1" applyAlignment="1" applyProtection="1">
      <alignment horizontal="center" vertical="center" shrinkToFit="1"/>
      <protection locked="0"/>
    </xf>
    <xf numFmtId="49" fontId="3" fillId="45" borderId="89" xfId="0" applyNumberFormat="1" applyFont="1" applyFill="1" applyBorder="1" applyAlignment="1" applyProtection="1">
      <alignment horizontal="center" vertical="center" shrinkToFit="1"/>
      <protection locked="0"/>
    </xf>
    <xf numFmtId="49" fontId="3" fillId="33" borderId="111" xfId="0" applyNumberFormat="1" applyFont="1" applyFill="1" applyBorder="1" applyAlignment="1" applyProtection="1">
      <alignment vertical="center" wrapText="1"/>
      <protection locked="0"/>
    </xf>
    <xf numFmtId="49" fontId="3" fillId="33" borderId="39" xfId="0" applyNumberFormat="1" applyFont="1" applyFill="1" applyBorder="1" applyAlignment="1" applyProtection="1">
      <alignment vertical="center" wrapText="1"/>
      <protection locked="0"/>
    </xf>
    <xf numFmtId="49" fontId="3" fillId="33" borderId="102" xfId="0" applyNumberFormat="1" applyFont="1" applyFill="1" applyBorder="1" applyAlignment="1" applyProtection="1">
      <alignment vertical="center" wrapText="1"/>
      <protection locked="0"/>
    </xf>
    <xf numFmtId="49" fontId="3" fillId="33" borderId="51" xfId="0" applyNumberFormat="1" applyFont="1" applyFill="1" applyBorder="1" applyAlignment="1" applyProtection="1">
      <alignment vertical="center" wrapText="1"/>
      <protection locked="0"/>
    </xf>
    <xf numFmtId="49" fontId="3" fillId="33" borderId="42" xfId="0" applyNumberFormat="1" applyFont="1" applyFill="1" applyBorder="1" applyAlignment="1" applyProtection="1">
      <alignment vertical="center" wrapText="1"/>
      <protection locked="0"/>
    </xf>
    <xf numFmtId="49" fontId="3" fillId="33" borderId="52" xfId="0" applyNumberFormat="1" applyFont="1" applyFill="1" applyBorder="1" applyAlignment="1" applyProtection="1">
      <alignment vertical="center" wrapText="1"/>
      <protection locked="0"/>
    </xf>
    <xf numFmtId="181" fontId="3" fillId="33" borderId="82" xfId="0" applyNumberFormat="1" applyFont="1" applyFill="1" applyBorder="1" applyAlignment="1" applyProtection="1">
      <alignment horizontal="right" vertical="center"/>
      <protection locked="0"/>
    </xf>
    <xf numFmtId="181" fontId="3" fillId="33" borderId="89" xfId="0" applyNumberFormat="1" applyFont="1" applyFill="1" applyBorder="1" applyAlignment="1" applyProtection="1">
      <alignment horizontal="right" vertical="center"/>
      <protection locked="0"/>
    </xf>
    <xf numFmtId="0" fontId="3" fillId="45" borderId="82" xfId="0" applyFont="1" applyFill="1" applyBorder="1" applyAlignment="1" applyProtection="1">
      <alignment horizontal="center" vertical="center"/>
      <protection locked="0"/>
    </xf>
    <xf numFmtId="0" fontId="3" fillId="45" borderId="83" xfId="0" applyFont="1" applyFill="1" applyBorder="1" applyAlignment="1" applyProtection="1">
      <alignment horizontal="center" vertical="center"/>
      <protection locked="0"/>
    </xf>
    <xf numFmtId="49" fontId="3" fillId="33" borderId="89" xfId="0" applyNumberFormat="1" applyFont="1" applyFill="1" applyBorder="1" applyAlignment="1" applyProtection="1">
      <alignment vertical="center" wrapText="1"/>
      <protection locked="0"/>
    </xf>
    <xf numFmtId="49" fontId="3" fillId="33" borderId="46" xfId="0" applyNumberFormat="1" applyFont="1" applyFill="1" applyBorder="1" applyAlignment="1" applyProtection="1">
      <alignment vertical="center" wrapText="1"/>
      <protection locked="0"/>
    </xf>
    <xf numFmtId="49" fontId="3" fillId="33" borderId="47" xfId="0" applyNumberFormat="1" applyFont="1" applyFill="1" applyBorder="1" applyAlignment="1" applyProtection="1">
      <alignment vertical="center" wrapText="1"/>
      <protection locked="0"/>
    </xf>
    <xf numFmtId="49" fontId="3" fillId="33" borderId="48" xfId="0" applyNumberFormat="1" applyFont="1" applyFill="1" applyBorder="1" applyAlignment="1" applyProtection="1">
      <alignment vertical="center" wrapText="1"/>
      <protection locked="0"/>
    </xf>
    <xf numFmtId="49" fontId="3" fillId="45" borderId="130" xfId="0" applyNumberFormat="1" applyFont="1" applyFill="1" applyBorder="1" applyAlignment="1" applyProtection="1">
      <alignment horizontal="left" vertical="center" wrapText="1"/>
      <protection locked="0"/>
    </xf>
    <xf numFmtId="49" fontId="3" fillId="45" borderId="131" xfId="0" applyNumberFormat="1" applyFont="1" applyFill="1" applyBorder="1" applyAlignment="1" applyProtection="1">
      <alignment horizontal="left" vertical="center" wrapText="1"/>
      <protection locked="0"/>
    </xf>
    <xf numFmtId="49" fontId="3" fillId="33" borderId="131" xfId="0" applyNumberFormat="1" applyFont="1" applyFill="1" applyBorder="1" applyAlignment="1" applyProtection="1">
      <alignment horizontal="center" vertical="center" wrapText="1"/>
      <protection locked="0"/>
    </xf>
    <xf numFmtId="49" fontId="3" fillId="33" borderId="131" xfId="0" applyNumberFormat="1" applyFont="1" applyFill="1" applyBorder="1" applyAlignment="1" applyProtection="1">
      <alignment vertical="center" shrinkToFit="1"/>
      <protection locked="0"/>
    </xf>
    <xf numFmtId="49" fontId="3" fillId="45" borderId="131" xfId="0" applyNumberFormat="1" applyFont="1" applyFill="1" applyBorder="1" applyAlignment="1" applyProtection="1">
      <alignment horizontal="center" vertical="center" shrinkToFit="1"/>
      <protection locked="0"/>
    </xf>
    <xf numFmtId="49" fontId="3" fillId="33" borderId="131" xfId="0" applyNumberFormat="1" applyFont="1" applyFill="1" applyBorder="1" applyAlignment="1" applyProtection="1">
      <alignment vertical="center" wrapText="1"/>
      <protection locked="0"/>
    </xf>
    <xf numFmtId="181" fontId="3" fillId="33" borderId="131" xfId="0" applyNumberFormat="1" applyFont="1" applyFill="1" applyBorder="1" applyAlignment="1" applyProtection="1">
      <alignment horizontal="right" vertical="center"/>
      <protection locked="0"/>
    </xf>
    <xf numFmtId="0" fontId="3" fillId="45" borderId="132" xfId="0" applyFont="1" applyFill="1" applyBorder="1" applyAlignment="1" applyProtection="1">
      <alignment horizontal="center" vertical="center"/>
      <protection locked="0"/>
    </xf>
    <xf numFmtId="0" fontId="3" fillId="45" borderId="133" xfId="0" applyFont="1" applyFill="1" applyBorder="1" applyAlignment="1" applyProtection="1">
      <alignment horizontal="center" vertical="center"/>
      <protection locked="0"/>
    </xf>
    <xf numFmtId="49" fontId="3" fillId="33" borderId="89" xfId="0" applyNumberFormat="1" applyFont="1" applyFill="1" applyBorder="1" applyAlignment="1" applyProtection="1">
      <alignment horizontal="center" vertical="center" shrinkToFit="1"/>
      <protection locked="0"/>
    </xf>
    <xf numFmtId="49" fontId="3" fillId="45" borderId="131" xfId="0" applyNumberFormat="1" applyFont="1" applyFill="1" applyBorder="1" applyAlignment="1" applyProtection="1">
      <alignment horizontal="center" vertical="center" wrapText="1"/>
      <protection locked="0"/>
    </xf>
    <xf numFmtId="49" fontId="3" fillId="33" borderId="131"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51</xdr:row>
      <xdr:rowOff>171450</xdr:rowOff>
    </xdr:from>
    <xdr:to>
      <xdr:col>6</xdr:col>
      <xdr:colOff>266700</xdr:colOff>
      <xdr:row>58</xdr:row>
      <xdr:rowOff>238125</xdr:rowOff>
    </xdr:to>
    <xdr:sp>
      <xdr:nvSpPr>
        <xdr:cNvPr id="1" name="右中かっこ 1"/>
        <xdr:cNvSpPr>
          <a:spLocks/>
        </xdr:cNvSpPr>
      </xdr:nvSpPr>
      <xdr:spPr>
        <a:xfrm>
          <a:off x="3743325" y="15201900"/>
          <a:ext cx="704850" cy="2266950"/>
        </a:xfrm>
        <a:prstGeom prst="rightBrace">
          <a:avLst>
            <a:gd name="adj1" fmla="val -47430"/>
            <a:gd name="adj2" fmla="val -6953"/>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385</xdr:row>
      <xdr:rowOff>47625</xdr:rowOff>
    </xdr:from>
    <xdr:to>
      <xdr:col>18</xdr:col>
      <xdr:colOff>161925</xdr:colOff>
      <xdr:row>386</xdr:row>
      <xdr:rowOff>266700</xdr:rowOff>
    </xdr:to>
    <xdr:sp>
      <xdr:nvSpPr>
        <xdr:cNvPr id="1" name="右中かっこ 1"/>
        <xdr:cNvSpPr>
          <a:spLocks/>
        </xdr:cNvSpPr>
      </xdr:nvSpPr>
      <xdr:spPr>
        <a:xfrm>
          <a:off x="4962525" y="97174050"/>
          <a:ext cx="428625" cy="600075"/>
        </a:xfrm>
        <a:prstGeom prst="rightBrace">
          <a:avLst>
            <a:gd name="adj1" fmla="val -44055"/>
            <a:gd name="adj2" fmla="val -112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37</xdr:row>
      <xdr:rowOff>142875</xdr:rowOff>
    </xdr:from>
    <xdr:to>
      <xdr:col>36</xdr:col>
      <xdr:colOff>342900</xdr:colOff>
      <xdr:row>51</xdr:row>
      <xdr:rowOff>200025</xdr:rowOff>
    </xdr:to>
    <xdr:sp>
      <xdr:nvSpPr>
        <xdr:cNvPr id="2" name="角丸四角形 2"/>
        <xdr:cNvSpPr>
          <a:spLocks/>
        </xdr:cNvSpPr>
      </xdr:nvSpPr>
      <xdr:spPr>
        <a:xfrm>
          <a:off x="485775" y="12182475"/>
          <a:ext cx="8686800" cy="34194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　この欄は入力不要です。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5</xdr:row>
      <xdr:rowOff>161925</xdr:rowOff>
    </xdr:from>
    <xdr:to>
      <xdr:col>9</xdr:col>
      <xdr:colOff>1295400</xdr:colOff>
      <xdr:row>8</xdr:row>
      <xdr:rowOff>142875</xdr:rowOff>
    </xdr:to>
    <xdr:sp>
      <xdr:nvSpPr>
        <xdr:cNvPr id="1" name="正方形/長方形 1"/>
        <xdr:cNvSpPr>
          <a:spLocks/>
        </xdr:cNvSpPr>
      </xdr:nvSpPr>
      <xdr:spPr>
        <a:xfrm>
          <a:off x="5200650" y="1019175"/>
          <a:ext cx="4152900" cy="4953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HP</a:t>
          </a:r>
          <a:r>
            <a:rPr lang="en-US" cap="none" sz="1100" b="0" i="0" u="none" baseline="0">
              <a:solidFill>
                <a:srgbClr val="FFFFFF"/>
              </a:solidFill>
              <a:latin typeface="ＭＳ Ｐゴシック"/>
              <a:ea typeface="ＭＳ Ｐゴシック"/>
              <a:cs typeface="ＭＳ Ｐゴシック"/>
            </a:rPr>
            <a:t>掲載時にはリストシートを非表示にすること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265</xdr:row>
      <xdr:rowOff>57150</xdr:rowOff>
    </xdr:from>
    <xdr:to>
      <xdr:col>31</xdr:col>
      <xdr:colOff>47625</xdr:colOff>
      <xdr:row>271</xdr:row>
      <xdr:rowOff>85725</xdr:rowOff>
    </xdr:to>
    <xdr:sp>
      <xdr:nvSpPr>
        <xdr:cNvPr id="1" name="Oval 1"/>
        <xdr:cNvSpPr>
          <a:spLocks/>
        </xdr:cNvSpPr>
      </xdr:nvSpPr>
      <xdr:spPr>
        <a:xfrm>
          <a:off x="5391150" y="52625625"/>
          <a:ext cx="1123950" cy="1057275"/>
        </a:xfrm>
        <a:prstGeom prst="ellipse">
          <a:avLst/>
        </a:prstGeom>
        <a:no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969696"/>
              </a:solidFill>
            </a:rPr>
            <a:t>実　　印</a:t>
          </a:r>
        </a:p>
      </xdr:txBody>
    </xdr:sp>
    <xdr:clientData/>
  </xdr:twoCellAnchor>
  <xdr:twoCellAnchor>
    <xdr:from>
      <xdr:col>28</xdr:col>
      <xdr:colOff>114300</xdr:colOff>
      <xdr:row>229</xdr:row>
      <xdr:rowOff>0</xdr:rowOff>
    </xdr:from>
    <xdr:to>
      <xdr:col>34</xdr:col>
      <xdr:colOff>66675</xdr:colOff>
      <xdr:row>229</xdr:row>
      <xdr:rowOff>0</xdr:rowOff>
    </xdr:to>
    <xdr:sp>
      <xdr:nvSpPr>
        <xdr:cNvPr id="2" name="Oval 4"/>
        <xdr:cNvSpPr>
          <a:spLocks/>
        </xdr:cNvSpPr>
      </xdr:nvSpPr>
      <xdr:spPr>
        <a:xfrm>
          <a:off x="5924550" y="45681900"/>
          <a:ext cx="1209675" cy="0"/>
        </a:xfrm>
        <a:prstGeom prst="ellipse">
          <a:avLst/>
        </a:prstGeom>
        <a:no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969696"/>
              </a:solidFill>
            </a:rPr>
            <a:t>実　　印</a:t>
          </a:r>
          <a:r>
            <a:rPr lang="en-US" cap="none" sz="900" b="0" i="0" u="none" baseline="0">
              <a:solidFill>
                <a:srgbClr val="969696"/>
              </a:solidFill>
            </a:rPr>
            <a:t> </a:t>
          </a:r>
          <a:r>
            <a:rPr lang="en-US" cap="none" sz="1000" b="0" i="0" u="none" baseline="0">
              <a:solidFill>
                <a:srgbClr val="00FFFF"/>
              </a:solidFill>
              <a:latin typeface="ＭＳ Ｐゴシック"/>
              <a:ea typeface="ＭＳ Ｐゴシック"/>
              <a:cs typeface="ＭＳ Ｐゴシック"/>
            </a:rPr>
            <a:t>  </a:t>
          </a:r>
        </a:p>
      </xdr:txBody>
    </xdr:sp>
    <xdr:clientData/>
  </xdr:twoCellAnchor>
  <xdr:twoCellAnchor>
    <xdr:from>
      <xdr:col>25</xdr:col>
      <xdr:colOff>142875</xdr:colOff>
      <xdr:row>280</xdr:row>
      <xdr:rowOff>19050</xdr:rowOff>
    </xdr:from>
    <xdr:to>
      <xdr:col>31</xdr:col>
      <xdr:colOff>0</xdr:colOff>
      <xdr:row>286</xdr:row>
      <xdr:rowOff>76200</xdr:rowOff>
    </xdr:to>
    <xdr:sp>
      <xdr:nvSpPr>
        <xdr:cNvPr id="3" name="Oval 5"/>
        <xdr:cNvSpPr>
          <a:spLocks/>
        </xdr:cNvSpPr>
      </xdr:nvSpPr>
      <xdr:spPr>
        <a:xfrm>
          <a:off x="5353050" y="55159275"/>
          <a:ext cx="1114425" cy="1085850"/>
        </a:xfrm>
        <a:prstGeom prst="ellipse">
          <a:avLst/>
        </a:prstGeom>
        <a:no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969696"/>
              </a:solidFill>
            </a:rPr>
            <a:t>使用印</a:t>
          </a:r>
        </a:p>
      </xdr:txBody>
    </xdr:sp>
    <xdr:clientData/>
  </xdr:twoCellAnchor>
  <xdr:twoCellAnchor>
    <xdr:from>
      <xdr:col>28</xdr:col>
      <xdr:colOff>38100</xdr:colOff>
      <xdr:row>312</xdr:row>
      <xdr:rowOff>104775</xdr:rowOff>
    </xdr:from>
    <xdr:to>
      <xdr:col>33</xdr:col>
      <xdr:colOff>152400</xdr:colOff>
      <xdr:row>318</xdr:row>
      <xdr:rowOff>142875</xdr:rowOff>
    </xdr:to>
    <xdr:sp>
      <xdr:nvSpPr>
        <xdr:cNvPr id="4" name="Oval 6"/>
        <xdr:cNvSpPr>
          <a:spLocks/>
        </xdr:cNvSpPr>
      </xdr:nvSpPr>
      <xdr:spPr>
        <a:xfrm>
          <a:off x="5848350" y="61502925"/>
          <a:ext cx="1171575" cy="1114425"/>
        </a:xfrm>
        <a:prstGeom prst="ellipse">
          <a:avLst/>
        </a:prstGeom>
        <a:no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969696"/>
              </a:solidFill>
            </a:rPr>
            <a:t>実　　印</a:t>
          </a:r>
          <a:r>
            <a:rPr lang="en-US" cap="none" sz="900" b="0" i="0" u="none" baseline="0">
              <a:solidFill>
                <a:srgbClr val="000000"/>
              </a:solidFill>
            </a:rPr>
            <a:t> </a:t>
          </a:r>
        </a:p>
      </xdr:txBody>
    </xdr:sp>
    <xdr:clientData/>
  </xdr:twoCellAnchor>
  <xdr:twoCellAnchor>
    <xdr:from>
      <xdr:col>1</xdr:col>
      <xdr:colOff>19050</xdr:colOff>
      <xdr:row>443</xdr:row>
      <xdr:rowOff>95250</xdr:rowOff>
    </xdr:from>
    <xdr:to>
      <xdr:col>34</xdr:col>
      <xdr:colOff>190500</xdr:colOff>
      <xdr:row>443</xdr:row>
      <xdr:rowOff>95250</xdr:rowOff>
    </xdr:to>
    <xdr:sp>
      <xdr:nvSpPr>
        <xdr:cNvPr id="5" name="Line 13"/>
        <xdr:cNvSpPr>
          <a:spLocks/>
        </xdr:cNvSpPr>
      </xdr:nvSpPr>
      <xdr:spPr>
        <a:xfrm>
          <a:off x="390525" y="84467700"/>
          <a:ext cx="6867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18</xdr:row>
      <xdr:rowOff>28575</xdr:rowOff>
    </xdr:from>
    <xdr:to>
      <xdr:col>8</xdr:col>
      <xdr:colOff>561975</xdr:colOff>
      <xdr:row>22</xdr:row>
      <xdr:rowOff>19050</xdr:rowOff>
    </xdr:to>
    <xdr:sp>
      <xdr:nvSpPr>
        <xdr:cNvPr id="1" name="AutoShape 2"/>
        <xdr:cNvSpPr>
          <a:spLocks/>
        </xdr:cNvSpPr>
      </xdr:nvSpPr>
      <xdr:spPr>
        <a:xfrm>
          <a:off x="3629025" y="4972050"/>
          <a:ext cx="200025" cy="942975"/>
        </a:xfrm>
        <a:prstGeom prst="rightBrace">
          <a:avLst>
            <a:gd name="adj" fmla="val 63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21</xdr:row>
      <xdr:rowOff>114300</xdr:rowOff>
    </xdr:from>
    <xdr:to>
      <xdr:col>22</xdr:col>
      <xdr:colOff>38100</xdr:colOff>
      <xdr:row>34</xdr:row>
      <xdr:rowOff>123825</xdr:rowOff>
    </xdr:to>
    <xdr:sp>
      <xdr:nvSpPr>
        <xdr:cNvPr id="1" name="上矢印吹き出し 1"/>
        <xdr:cNvSpPr>
          <a:spLocks/>
        </xdr:cNvSpPr>
      </xdr:nvSpPr>
      <xdr:spPr>
        <a:xfrm>
          <a:off x="3009900" y="3724275"/>
          <a:ext cx="1847850" cy="2171700"/>
        </a:xfrm>
        <a:prstGeom prst="upArrowCallout">
          <a:avLst>
            <a:gd name="adj1" fmla="val -14976"/>
            <a:gd name="adj2" fmla="val -28745"/>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工事名は、正式名でなくてもかまいません。</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内容がわかる程度に省略して差支えありません。</a:t>
          </a:r>
          <a:r>
            <a:rPr lang="en-US" cap="none" sz="1100" b="1" i="0" u="none" baseline="0">
              <a:solidFill>
                <a:srgbClr val="000000"/>
              </a:solidFill>
            </a:rPr>
            <a:t>
</a:t>
          </a:r>
        </a:p>
      </xdr:txBody>
    </xdr:sp>
    <xdr:clientData/>
  </xdr:twoCellAnchor>
  <xdr:twoCellAnchor>
    <xdr:from>
      <xdr:col>1</xdr:col>
      <xdr:colOff>47625</xdr:colOff>
      <xdr:row>22</xdr:row>
      <xdr:rowOff>114300</xdr:rowOff>
    </xdr:from>
    <xdr:to>
      <xdr:col>12</xdr:col>
      <xdr:colOff>104775</xdr:colOff>
      <xdr:row>31</xdr:row>
      <xdr:rowOff>76200</xdr:rowOff>
    </xdr:to>
    <xdr:sp>
      <xdr:nvSpPr>
        <xdr:cNvPr id="2" name="角丸四角形 2"/>
        <xdr:cNvSpPr>
          <a:spLocks/>
        </xdr:cNvSpPr>
      </xdr:nvSpPr>
      <xdr:spPr>
        <a:xfrm>
          <a:off x="266700" y="3886200"/>
          <a:ext cx="2466975" cy="141922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Ａ４用紙片面に印刷したもの１枚を提出してください。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２枚以上の提出は不要です。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様式は、本市の様式を使用してください。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Users\1830779\AppData\Local\Microsoft\Windows\Temporary%20Internet%20Files\Content.IE5\EY09YRIS\&#20185;&#21488;&#24066;&#31478;&#20105;&#20837;&#26413;&#21442;&#21152;&#36039;&#26684;&#30331;&#37682;&#35201;&#32177;&#21462;&#25201;&#35201;&#38936;&#65288;&#24179;&#25104;27&#24180;3&#26376;&#25913;&#27491;&#65289;\&#27096;&#24335;&#65288;&#24179;&#25104;27&#24180;3&#26376;&#25913;&#27491;&#65289;\&#27096;&#24335;&#31532;2&#21495;%20&#26989;&#21209;&#32076;&#27508;&#19968;&#35239;&#65288;&#24037;&#2010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事経歴一覧"/>
      <sheetName val="リストシート"/>
    </sheetNames>
    <sheetDataSet>
      <sheetData sheetId="1">
        <row r="14">
          <cell r="A14" t="str">
            <v>元請</v>
          </cell>
        </row>
        <row r="15">
          <cell r="A15" t="str">
            <v>下請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52"/>
  <sheetViews>
    <sheetView view="pageBreakPreview" zoomScaleSheetLayoutView="100" zoomScalePageLayoutView="0" workbookViewId="0" topLeftCell="A25">
      <selection activeCell="B8" sqref="B8:J8"/>
    </sheetView>
  </sheetViews>
  <sheetFormatPr defaultColWidth="9.00390625" defaultRowHeight="13.5"/>
  <cols>
    <col min="1" max="1" width="1.75390625" style="27" customWidth="1"/>
    <col min="2" max="9" width="10.625" style="27" customWidth="1"/>
    <col min="10" max="10" width="17.125" style="27" customWidth="1"/>
    <col min="11" max="11" width="8.50390625" style="27" hidden="1" customWidth="1"/>
    <col min="12" max="16" width="0" style="27" hidden="1" customWidth="1"/>
    <col min="17" max="16384" width="9.00390625" style="27" customWidth="1"/>
  </cols>
  <sheetData>
    <row r="1" spans="2:11" ht="13.5">
      <c r="B1" s="434" t="s">
        <v>1487</v>
      </c>
      <c r="C1" s="435"/>
      <c r="D1" s="435"/>
      <c r="E1" s="435"/>
      <c r="F1" s="435"/>
      <c r="G1" s="435"/>
      <c r="H1" s="435"/>
      <c r="I1" s="435"/>
      <c r="J1" s="436"/>
      <c r="K1" s="54"/>
    </row>
    <row r="2" spans="2:11" ht="18.75">
      <c r="B2" s="437" t="s">
        <v>1413</v>
      </c>
      <c r="C2" s="438"/>
      <c r="D2" s="438"/>
      <c r="E2" s="438"/>
      <c r="F2" s="438"/>
      <c r="G2" s="438"/>
      <c r="H2" s="438"/>
      <c r="I2" s="438"/>
      <c r="J2" s="439"/>
      <c r="K2" s="54" t="s">
        <v>1447</v>
      </c>
    </row>
    <row r="3" spans="2:11" ht="18.75">
      <c r="B3" s="437" t="s">
        <v>637</v>
      </c>
      <c r="C3" s="438"/>
      <c r="D3" s="438"/>
      <c r="E3" s="438"/>
      <c r="F3" s="438"/>
      <c r="G3" s="438"/>
      <c r="H3" s="438"/>
      <c r="I3" s="438"/>
      <c r="J3" s="439"/>
      <c r="K3" s="54"/>
    </row>
    <row r="4" spans="2:11" ht="18.75">
      <c r="B4" s="437" t="s">
        <v>1188</v>
      </c>
      <c r="C4" s="438"/>
      <c r="D4" s="438"/>
      <c r="E4" s="438"/>
      <c r="F4" s="438"/>
      <c r="G4" s="438"/>
      <c r="H4" s="438"/>
      <c r="I4" s="438"/>
      <c r="J4" s="439"/>
      <c r="K4" s="54"/>
    </row>
    <row r="5" spans="2:10" ht="24.75" customHeight="1">
      <c r="B5" s="410" t="s">
        <v>152</v>
      </c>
      <c r="C5" s="411"/>
      <c r="D5" s="411"/>
      <c r="E5" s="411"/>
      <c r="F5" s="411"/>
      <c r="G5" s="411"/>
      <c r="H5" s="411"/>
      <c r="I5" s="411"/>
      <c r="J5" s="412"/>
    </row>
    <row r="6" spans="2:10" ht="24.75" customHeight="1">
      <c r="B6" s="397" t="s">
        <v>153</v>
      </c>
      <c r="C6" s="398"/>
      <c r="D6" s="398"/>
      <c r="E6" s="398"/>
      <c r="F6" s="398"/>
      <c r="G6" s="398"/>
      <c r="H6" s="398"/>
      <c r="I6" s="398"/>
      <c r="J6" s="399"/>
    </row>
    <row r="7" spans="2:11" ht="24.75" customHeight="1">
      <c r="B7" s="437"/>
      <c r="C7" s="438"/>
      <c r="D7" s="438"/>
      <c r="E7" s="438"/>
      <c r="F7" s="438"/>
      <c r="G7" s="438"/>
      <c r="H7" s="438"/>
      <c r="I7" s="438"/>
      <c r="J7" s="439"/>
      <c r="K7" s="54"/>
    </row>
    <row r="8" spans="2:11" ht="24.75" customHeight="1">
      <c r="B8" s="410" t="s">
        <v>154</v>
      </c>
      <c r="C8" s="411"/>
      <c r="D8" s="411"/>
      <c r="E8" s="411"/>
      <c r="F8" s="411"/>
      <c r="G8" s="411"/>
      <c r="H8" s="411"/>
      <c r="I8" s="411"/>
      <c r="J8" s="412"/>
      <c r="K8" s="54"/>
    </row>
    <row r="9" spans="2:11" ht="24.75" customHeight="1">
      <c r="B9" s="397" t="s">
        <v>638</v>
      </c>
      <c r="C9" s="398"/>
      <c r="D9" s="398"/>
      <c r="E9" s="398"/>
      <c r="F9" s="398"/>
      <c r="G9" s="398"/>
      <c r="H9" s="398"/>
      <c r="I9" s="398"/>
      <c r="J9" s="399"/>
      <c r="K9" s="54"/>
    </row>
    <row r="10" spans="2:11" ht="24.75" customHeight="1">
      <c r="B10" s="427" t="s">
        <v>1406</v>
      </c>
      <c r="C10" s="442"/>
      <c r="D10" s="442"/>
      <c r="E10" s="442"/>
      <c r="F10" s="442"/>
      <c r="G10" s="442"/>
      <c r="H10" s="442"/>
      <c r="I10" s="442"/>
      <c r="J10" s="443"/>
      <c r="K10" s="54"/>
    </row>
    <row r="11" spans="2:11" ht="24.75" customHeight="1">
      <c r="B11" s="427" t="s">
        <v>1414</v>
      </c>
      <c r="C11" s="440"/>
      <c r="D11" s="440"/>
      <c r="E11" s="440"/>
      <c r="F11" s="440"/>
      <c r="G11" s="440"/>
      <c r="H11" s="440"/>
      <c r="I11" s="440"/>
      <c r="J11" s="441"/>
      <c r="K11" s="54"/>
    </row>
    <row r="12" spans="2:11" ht="24.75" customHeight="1">
      <c r="B12" s="427" t="s">
        <v>975</v>
      </c>
      <c r="C12" s="448"/>
      <c r="D12" s="448"/>
      <c r="E12" s="448"/>
      <c r="F12" s="448"/>
      <c r="G12" s="448"/>
      <c r="H12" s="448"/>
      <c r="I12" s="448"/>
      <c r="J12" s="449"/>
      <c r="K12" s="54"/>
    </row>
    <row r="13" spans="2:11" ht="24.75" customHeight="1">
      <c r="B13" s="427" t="s">
        <v>971</v>
      </c>
      <c r="C13" s="448"/>
      <c r="D13" s="448"/>
      <c r="E13" s="448"/>
      <c r="F13" s="448"/>
      <c r="G13" s="448"/>
      <c r="H13" s="448"/>
      <c r="I13" s="448"/>
      <c r="J13" s="449"/>
      <c r="K13" s="54"/>
    </row>
    <row r="14" spans="2:11" ht="24.75" customHeight="1">
      <c r="B14" s="427" t="s">
        <v>1245</v>
      </c>
      <c r="C14" s="448"/>
      <c r="D14" s="448"/>
      <c r="E14" s="448"/>
      <c r="F14" s="448"/>
      <c r="G14" s="448"/>
      <c r="H14" s="448"/>
      <c r="I14" s="448"/>
      <c r="J14" s="449"/>
      <c r="K14" s="54"/>
    </row>
    <row r="15" spans="2:11" ht="24.75" customHeight="1">
      <c r="B15" s="397" t="s">
        <v>639</v>
      </c>
      <c r="C15" s="398"/>
      <c r="D15" s="398"/>
      <c r="E15" s="398"/>
      <c r="F15" s="398"/>
      <c r="G15" s="398"/>
      <c r="H15" s="398"/>
      <c r="I15" s="398"/>
      <c r="J15" s="399"/>
      <c r="K15" s="54"/>
    </row>
    <row r="16" spans="2:11" ht="24.75" customHeight="1">
      <c r="B16" s="397" t="s">
        <v>1199</v>
      </c>
      <c r="C16" s="398"/>
      <c r="D16" s="398"/>
      <c r="E16" s="398"/>
      <c r="F16" s="398"/>
      <c r="G16" s="398"/>
      <c r="H16" s="398"/>
      <c r="I16" s="398"/>
      <c r="J16" s="399"/>
      <c r="K16" s="54"/>
    </row>
    <row r="17" spans="2:11" ht="24.75" customHeight="1">
      <c r="B17" s="427" t="s">
        <v>1346</v>
      </c>
      <c r="C17" s="442"/>
      <c r="D17" s="442"/>
      <c r="E17" s="442"/>
      <c r="F17" s="442"/>
      <c r="G17" s="442"/>
      <c r="H17" s="442"/>
      <c r="I17" s="442"/>
      <c r="J17" s="443"/>
      <c r="K17" s="54"/>
    </row>
    <row r="18" spans="2:11" ht="24.75" customHeight="1">
      <c r="B18" s="397" t="s">
        <v>1409</v>
      </c>
      <c r="C18" s="415"/>
      <c r="D18" s="415"/>
      <c r="E18" s="415"/>
      <c r="F18" s="415"/>
      <c r="G18" s="415"/>
      <c r="H18" s="415"/>
      <c r="I18" s="415"/>
      <c r="J18" s="399"/>
      <c r="K18" s="54"/>
    </row>
    <row r="19" spans="2:11" ht="24.75" customHeight="1">
      <c r="B19" s="397" t="s">
        <v>1408</v>
      </c>
      <c r="C19" s="398"/>
      <c r="D19" s="398"/>
      <c r="E19" s="398"/>
      <c r="F19" s="398"/>
      <c r="G19" s="398"/>
      <c r="H19" s="398"/>
      <c r="I19" s="398"/>
      <c r="J19" s="399"/>
      <c r="K19" s="54"/>
    </row>
    <row r="20" spans="2:11" ht="24.75" customHeight="1">
      <c r="B20" s="445" t="s">
        <v>1407</v>
      </c>
      <c r="C20" s="446"/>
      <c r="D20" s="446"/>
      <c r="E20" s="446"/>
      <c r="F20" s="446"/>
      <c r="G20" s="446"/>
      <c r="H20" s="446"/>
      <c r="I20" s="446"/>
      <c r="J20" s="447"/>
      <c r="K20" s="54"/>
    </row>
    <row r="21" spans="2:11" ht="24.75" customHeight="1">
      <c r="B21" s="397" t="s">
        <v>1410</v>
      </c>
      <c r="C21" s="406"/>
      <c r="D21" s="406"/>
      <c r="E21" s="406"/>
      <c r="F21" s="406"/>
      <c r="G21" s="406"/>
      <c r="H21" s="406"/>
      <c r="I21" s="406"/>
      <c r="J21" s="407"/>
      <c r="K21" s="54"/>
    </row>
    <row r="22" spans="2:11" ht="24.75" customHeight="1">
      <c r="B22" s="397" t="s">
        <v>1415</v>
      </c>
      <c r="C22" s="398"/>
      <c r="D22" s="398"/>
      <c r="E22" s="398"/>
      <c r="F22" s="398"/>
      <c r="G22" s="398"/>
      <c r="H22" s="398"/>
      <c r="I22" s="398"/>
      <c r="J22" s="399"/>
      <c r="K22" s="54"/>
    </row>
    <row r="23" spans="2:11" ht="24.75" customHeight="1">
      <c r="B23" s="397" t="s">
        <v>1359</v>
      </c>
      <c r="C23" s="398"/>
      <c r="D23" s="398"/>
      <c r="E23" s="398"/>
      <c r="F23" s="398"/>
      <c r="G23" s="398"/>
      <c r="H23" s="398"/>
      <c r="I23" s="398"/>
      <c r="J23" s="399"/>
      <c r="K23" s="54"/>
    </row>
    <row r="24" spans="2:11" ht="24.75" customHeight="1">
      <c r="B24" s="397" t="s">
        <v>1360</v>
      </c>
      <c r="C24" s="398"/>
      <c r="D24" s="398"/>
      <c r="E24" s="398"/>
      <c r="F24" s="398"/>
      <c r="G24" s="398"/>
      <c r="H24" s="398"/>
      <c r="I24" s="398"/>
      <c r="J24" s="399"/>
      <c r="K24" s="54"/>
    </row>
    <row r="25" spans="2:11" ht="24.75" customHeight="1">
      <c r="B25" s="397" t="s">
        <v>1361</v>
      </c>
      <c r="C25" s="398"/>
      <c r="D25" s="398"/>
      <c r="E25" s="398"/>
      <c r="F25" s="398"/>
      <c r="G25" s="398"/>
      <c r="H25" s="398"/>
      <c r="I25" s="398"/>
      <c r="J25" s="399"/>
      <c r="K25" s="54"/>
    </row>
    <row r="26" spans="2:11" ht="24.75" customHeight="1">
      <c r="B26" s="397" t="s">
        <v>1362</v>
      </c>
      <c r="C26" s="398"/>
      <c r="D26" s="398"/>
      <c r="E26" s="398"/>
      <c r="F26" s="398"/>
      <c r="G26" s="398"/>
      <c r="H26" s="398"/>
      <c r="I26" s="398"/>
      <c r="J26" s="399"/>
      <c r="K26" s="54"/>
    </row>
    <row r="27" spans="2:11" ht="24.75" customHeight="1">
      <c r="B27" s="331"/>
      <c r="C27" s="240"/>
      <c r="D27" s="240"/>
      <c r="E27" s="240"/>
      <c r="F27" s="240"/>
      <c r="G27" s="240"/>
      <c r="H27" s="240"/>
      <c r="I27" s="240"/>
      <c r="J27" s="332"/>
      <c r="K27" s="54"/>
    </row>
    <row r="28" spans="2:11" ht="24.75" customHeight="1">
      <c r="B28" s="410" t="s">
        <v>155</v>
      </c>
      <c r="C28" s="411"/>
      <c r="D28" s="411"/>
      <c r="E28" s="411"/>
      <c r="F28" s="411"/>
      <c r="G28" s="411"/>
      <c r="H28" s="411"/>
      <c r="I28" s="411"/>
      <c r="J28" s="412"/>
      <c r="K28" s="54"/>
    </row>
    <row r="29" spans="2:11" ht="24.75" customHeight="1">
      <c r="B29" s="397" t="s">
        <v>691</v>
      </c>
      <c r="C29" s="398"/>
      <c r="D29" s="398"/>
      <c r="E29" s="398"/>
      <c r="F29" s="398"/>
      <c r="G29" s="398"/>
      <c r="H29" s="398"/>
      <c r="I29" s="398"/>
      <c r="J29" s="399"/>
      <c r="K29" s="54"/>
    </row>
    <row r="30" spans="2:11" ht="24.75" customHeight="1">
      <c r="B30" s="397" t="s">
        <v>1443</v>
      </c>
      <c r="C30" s="398"/>
      <c r="D30" s="398"/>
      <c r="E30" s="398"/>
      <c r="F30" s="398"/>
      <c r="G30" s="398"/>
      <c r="H30" s="398"/>
      <c r="I30" s="398"/>
      <c r="J30" s="399"/>
      <c r="K30" s="54" t="s">
        <v>1347</v>
      </c>
    </row>
    <row r="31" spans="2:11" ht="24.75" customHeight="1" hidden="1">
      <c r="B31" s="397" t="s">
        <v>1445</v>
      </c>
      <c r="C31" s="398"/>
      <c r="D31" s="398"/>
      <c r="E31" s="398"/>
      <c r="F31" s="398"/>
      <c r="G31" s="398"/>
      <c r="H31" s="398"/>
      <c r="I31" s="398"/>
      <c r="J31" s="399"/>
      <c r="K31" s="54"/>
    </row>
    <row r="32" spans="2:11" ht="24.75" customHeight="1">
      <c r="B32" s="444" t="s">
        <v>1252</v>
      </c>
      <c r="C32" s="417"/>
      <c r="D32" s="417"/>
      <c r="E32" s="417"/>
      <c r="F32" s="417"/>
      <c r="G32" s="417"/>
      <c r="H32" s="417"/>
      <c r="I32" s="417"/>
      <c r="J32" s="418"/>
      <c r="K32" s="54"/>
    </row>
    <row r="33" spans="2:11" ht="24.75" customHeight="1">
      <c r="B33" s="444" t="s">
        <v>1480</v>
      </c>
      <c r="C33" s="417"/>
      <c r="D33" s="417"/>
      <c r="E33" s="417"/>
      <c r="F33" s="417"/>
      <c r="G33" s="417"/>
      <c r="H33" s="417"/>
      <c r="I33" s="417"/>
      <c r="J33" s="418"/>
      <c r="K33" s="54" t="s">
        <v>1441</v>
      </c>
    </row>
    <row r="34" spans="2:11" ht="24.75" customHeight="1" hidden="1">
      <c r="B34" s="444" t="s">
        <v>1444</v>
      </c>
      <c r="C34" s="417"/>
      <c r="D34" s="417"/>
      <c r="E34" s="417"/>
      <c r="F34" s="417"/>
      <c r="G34" s="417"/>
      <c r="H34" s="417"/>
      <c r="I34" s="417"/>
      <c r="J34" s="418"/>
      <c r="K34" s="54"/>
    </row>
    <row r="35" spans="2:11" ht="24.75" customHeight="1">
      <c r="B35" s="408"/>
      <c r="C35" s="409"/>
      <c r="D35" s="409"/>
      <c r="E35" s="409"/>
      <c r="F35" s="409"/>
      <c r="G35" s="409"/>
      <c r="H35" s="409"/>
      <c r="I35" s="409"/>
      <c r="J35" s="413"/>
      <c r="K35" s="54"/>
    </row>
    <row r="36" spans="2:11" ht="24.75" customHeight="1">
      <c r="B36" s="403" t="s">
        <v>156</v>
      </c>
      <c r="C36" s="398"/>
      <c r="D36" s="398"/>
      <c r="E36" s="398"/>
      <c r="F36" s="398"/>
      <c r="G36" s="398"/>
      <c r="H36" s="398"/>
      <c r="I36" s="398"/>
      <c r="J36" s="399"/>
      <c r="K36" s="54"/>
    </row>
    <row r="37" spans="2:11" ht="24.75" customHeight="1">
      <c r="B37" s="397" t="s">
        <v>1481</v>
      </c>
      <c r="C37" s="398"/>
      <c r="D37" s="398"/>
      <c r="E37" s="398"/>
      <c r="F37" s="398"/>
      <c r="G37" s="398"/>
      <c r="H37" s="398"/>
      <c r="I37" s="398"/>
      <c r="J37" s="399"/>
      <c r="K37" s="54"/>
    </row>
    <row r="38" spans="2:11" ht="24.75" customHeight="1">
      <c r="B38" s="397" t="s">
        <v>1205</v>
      </c>
      <c r="C38" s="398"/>
      <c r="D38" s="398"/>
      <c r="E38" s="398"/>
      <c r="F38" s="398"/>
      <c r="G38" s="398"/>
      <c r="H38" s="398"/>
      <c r="I38" s="398"/>
      <c r="J38" s="399"/>
      <c r="K38" s="54"/>
    </row>
    <row r="39" spans="2:11" ht="24.75" customHeight="1">
      <c r="B39" s="397" t="s">
        <v>1204</v>
      </c>
      <c r="C39" s="398"/>
      <c r="D39" s="398"/>
      <c r="E39" s="398"/>
      <c r="F39" s="398"/>
      <c r="G39" s="398"/>
      <c r="H39" s="398"/>
      <c r="I39" s="398"/>
      <c r="J39" s="399"/>
      <c r="K39" s="54"/>
    </row>
    <row r="40" spans="2:11" ht="24.75" customHeight="1">
      <c r="B40" s="408" t="s">
        <v>162</v>
      </c>
      <c r="C40" s="409"/>
      <c r="D40" s="409"/>
      <c r="E40" s="432">
        <v>43556</v>
      </c>
      <c r="F40" s="433"/>
      <c r="G40" s="400" t="s">
        <v>967</v>
      </c>
      <c r="H40" s="401"/>
      <c r="I40" s="401"/>
      <c r="J40" s="402"/>
      <c r="K40" s="54"/>
    </row>
    <row r="41" spans="2:11" ht="24.75" customHeight="1">
      <c r="B41" s="408" t="s">
        <v>824</v>
      </c>
      <c r="C41" s="409"/>
      <c r="D41" s="409"/>
      <c r="E41" s="432">
        <v>44805</v>
      </c>
      <c r="F41" s="433"/>
      <c r="G41" s="400" t="s">
        <v>967</v>
      </c>
      <c r="H41" s="401"/>
      <c r="I41" s="401"/>
      <c r="J41" s="402"/>
      <c r="K41" s="54"/>
    </row>
    <row r="42" spans="2:11" ht="24.75" customHeight="1">
      <c r="B42" s="397" t="s">
        <v>1243</v>
      </c>
      <c r="C42" s="398"/>
      <c r="D42" s="398"/>
      <c r="E42" s="406"/>
      <c r="F42" s="406"/>
      <c r="G42" s="406"/>
      <c r="H42" s="406"/>
      <c r="I42" s="406"/>
      <c r="J42" s="407"/>
      <c r="K42" s="54"/>
    </row>
    <row r="43" spans="2:11" ht="24.75" customHeight="1">
      <c r="B43" s="397"/>
      <c r="C43" s="398"/>
      <c r="D43" s="398"/>
      <c r="E43" s="398"/>
      <c r="F43" s="398"/>
      <c r="G43" s="398"/>
      <c r="H43" s="398"/>
      <c r="I43" s="398"/>
      <c r="J43" s="399"/>
      <c r="K43" s="54"/>
    </row>
    <row r="44" spans="2:11" ht="24.75" customHeight="1">
      <c r="B44" s="410" t="s">
        <v>157</v>
      </c>
      <c r="C44" s="411"/>
      <c r="D44" s="411"/>
      <c r="E44" s="411"/>
      <c r="F44" s="411"/>
      <c r="G44" s="411"/>
      <c r="H44" s="411"/>
      <c r="I44" s="411"/>
      <c r="J44" s="412"/>
      <c r="K44" s="54"/>
    </row>
    <row r="45" spans="2:11" ht="24.75" customHeight="1">
      <c r="B45" s="403" t="s">
        <v>692</v>
      </c>
      <c r="C45" s="404"/>
      <c r="D45" s="404"/>
      <c r="E45" s="404"/>
      <c r="F45" s="404"/>
      <c r="G45" s="404"/>
      <c r="H45" s="404"/>
      <c r="I45" s="404"/>
      <c r="J45" s="405"/>
      <c r="K45" s="54"/>
    </row>
    <row r="46" spans="2:11" ht="24.75" customHeight="1">
      <c r="B46" s="397" t="s">
        <v>1223</v>
      </c>
      <c r="C46" s="398"/>
      <c r="D46" s="398"/>
      <c r="E46" s="398"/>
      <c r="F46" s="398"/>
      <c r="G46" s="398"/>
      <c r="H46" s="398"/>
      <c r="I46" s="398"/>
      <c r="J46" s="399"/>
      <c r="K46" s="54"/>
    </row>
    <row r="47" spans="2:11" ht="24.75" customHeight="1">
      <c r="B47" s="397" t="s">
        <v>1451</v>
      </c>
      <c r="C47" s="398"/>
      <c r="D47" s="398"/>
      <c r="E47" s="398"/>
      <c r="F47" s="398"/>
      <c r="G47" s="398"/>
      <c r="H47" s="398"/>
      <c r="I47" s="398"/>
      <c r="J47" s="399"/>
      <c r="K47" s="54"/>
    </row>
    <row r="48" spans="2:11" ht="24.75" customHeight="1">
      <c r="B48" s="397" t="s">
        <v>1302</v>
      </c>
      <c r="C48" s="398"/>
      <c r="D48" s="398"/>
      <c r="E48" s="398"/>
      <c r="F48" s="398"/>
      <c r="G48" s="398"/>
      <c r="H48" s="398"/>
      <c r="I48" s="398"/>
      <c r="J48" s="399"/>
      <c r="K48" s="54"/>
    </row>
    <row r="49" spans="2:11" ht="24.75" customHeight="1">
      <c r="B49" s="397" t="s">
        <v>1229</v>
      </c>
      <c r="C49" s="398"/>
      <c r="D49" s="398"/>
      <c r="E49" s="398"/>
      <c r="F49" s="398"/>
      <c r="G49" s="398"/>
      <c r="H49" s="398"/>
      <c r="I49" s="398"/>
      <c r="J49" s="399"/>
      <c r="K49" s="54"/>
    </row>
    <row r="50" spans="2:11" ht="24.75" customHeight="1">
      <c r="B50" s="331"/>
      <c r="C50" s="240"/>
      <c r="D50" s="240"/>
      <c r="E50" s="240"/>
      <c r="F50" s="240"/>
      <c r="G50" s="240"/>
      <c r="H50" s="240"/>
      <c r="I50" s="240"/>
      <c r="J50" s="332"/>
      <c r="K50" s="54"/>
    </row>
    <row r="51" spans="2:11" ht="24.75" customHeight="1">
      <c r="B51" s="397" t="s">
        <v>693</v>
      </c>
      <c r="C51" s="398"/>
      <c r="D51" s="398"/>
      <c r="E51" s="398"/>
      <c r="F51" s="398"/>
      <c r="G51" s="398"/>
      <c r="H51" s="398"/>
      <c r="I51" s="398"/>
      <c r="J51" s="399"/>
      <c r="K51" s="54"/>
    </row>
    <row r="52" spans="2:11" ht="24.75" customHeight="1">
      <c r="B52" s="397" t="s">
        <v>1179</v>
      </c>
      <c r="C52" s="398"/>
      <c r="D52" s="398"/>
      <c r="E52" s="398"/>
      <c r="F52" s="398"/>
      <c r="G52" s="398"/>
      <c r="H52" s="398"/>
      <c r="I52" s="398"/>
      <c r="J52" s="399"/>
      <c r="K52" s="54"/>
    </row>
    <row r="53" spans="2:11" ht="24.75" customHeight="1">
      <c r="B53" s="397" t="s">
        <v>1416</v>
      </c>
      <c r="C53" s="398"/>
      <c r="D53" s="398"/>
      <c r="E53" s="398"/>
      <c r="F53" s="398"/>
      <c r="G53" s="398"/>
      <c r="H53" s="398"/>
      <c r="I53" s="398"/>
      <c r="J53" s="399"/>
      <c r="K53" s="54"/>
    </row>
    <row r="54" spans="2:11" ht="24.75" customHeight="1">
      <c r="B54" s="397" t="s">
        <v>1417</v>
      </c>
      <c r="C54" s="398"/>
      <c r="D54" s="398"/>
      <c r="E54" s="398"/>
      <c r="F54" s="398"/>
      <c r="G54" s="398"/>
      <c r="H54" s="398"/>
      <c r="I54" s="398"/>
      <c r="J54" s="399"/>
      <c r="K54" s="54"/>
    </row>
    <row r="55" spans="2:11" ht="24.75" customHeight="1">
      <c r="B55" s="397" t="s">
        <v>1418</v>
      </c>
      <c r="C55" s="398"/>
      <c r="D55" s="398"/>
      <c r="E55" s="398"/>
      <c r="F55" s="398"/>
      <c r="G55" s="398"/>
      <c r="H55" s="398"/>
      <c r="I55" s="398"/>
      <c r="J55" s="399"/>
      <c r="K55" s="54"/>
    </row>
    <row r="56" spans="2:11" ht="24.75" customHeight="1">
      <c r="B56" s="397" t="s">
        <v>1419</v>
      </c>
      <c r="C56" s="398"/>
      <c r="D56" s="398"/>
      <c r="E56" s="398"/>
      <c r="F56" s="398"/>
      <c r="G56" s="398"/>
      <c r="H56" s="398"/>
      <c r="I56" s="398"/>
      <c r="J56" s="399"/>
      <c r="K56" s="54"/>
    </row>
    <row r="57" spans="2:11" ht="24.75" customHeight="1">
      <c r="B57" s="397" t="s">
        <v>1420</v>
      </c>
      <c r="C57" s="398"/>
      <c r="D57" s="398"/>
      <c r="E57" s="398"/>
      <c r="F57" s="398"/>
      <c r="G57" s="398"/>
      <c r="H57" s="398"/>
      <c r="I57" s="398"/>
      <c r="J57" s="399"/>
      <c r="K57" s="54"/>
    </row>
    <row r="58" spans="2:11" ht="24.75" customHeight="1">
      <c r="B58" s="397" t="s">
        <v>1150</v>
      </c>
      <c r="C58" s="398"/>
      <c r="D58" s="398"/>
      <c r="E58" s="398"/>
      <c r="F58" s="398"/>
      <c r="G58" s="398"/>
      <c r="H58" s="398"/>
      <c r="I58" s="398"/>
      <c r="J58" s="399"/>
      <c r="K58" s="54"/>
    </row>
    <row r="59" spans="2:11" ht="24.75" customHeight="1">
      <c r="B59" s="397" t="s">
        <v>1423</v>
      </c>
      <c r="C59" s="398"/>
      <c r="D59" s="398"/>
      <c r="E59" s="398"/>
      <c r="F59" s="398"/>
      <c r="G59" s="398"/>
      <c r="H59" s="398"/>
      <c r="I59" s="398"/>
      <c r="J59" s="399"/>
      <c r="K59" s="54" t="s">
        <v>1440</v>
      </c>
    </row>
    <row r="60" spans="2:11" ht="24.75" customHeight="1">
      <c r="B60" s="397" t="s">
        <v>1187</v>
      </c>
      <c r="C60" s="398"/>
      <c r="D60" s="398"/>
      <c r="E60" s="398"/>
      <c r="F60" s="398"/>
      <c r="G60" s="398"/>
      <c r="H60" s="398"/>
      <c r="I60" s="398"/>
      <c r="J60" s="399"/>
      <c r="K60" s="54"/>
    </row>
    <row r="61" spans="2:11" ht="24.75" customHeight="1" hidden="1">
      <c r="B61" s="397" t="s">
        <v>1254</v>
      </c>
      <c r="C61" s="398"/>
      <c r="D61" s="398"/>
      <c r="E61" s="398"/>
      <c r="F61" s="398"/>
      <c r="G61" s="398"/>
      <c r="H61" s="398"/>
      <c r="I61" s="398"/>
      <c r="J61" s="399"/>
      <c r="K61" s="54"/>
    </row>
    <row r="62" spans="2:11" ht="24.75" customHeight="1" hidden="1">
      <c r="B62" s="422" t="s">
        <v>1277</v>
      </c>
      <c r="C62" s="423"/>
      <c r="D62" s="423"/>
      <c r="E62" s="423"/>
      <c r="F62" s="423"/>
      <c r="G62" s="423"/>
      <c r="H62" s="423"/>
      <c r="I62" s="423"/>
      <c r="J62" s="424"/>
      <c r="K62" s="54"/>
    </row>
    <row r="63" spans="2:11" ht="24.75" customHeight="1">
      <c r="B63" s="397" t="s">
        <v>1151</v>
      </c>
      <c r="C63" s="398"/>
      <c r="D63" s="398"/>
      <c r="E63" s="398"/>
      <c r="F63" s="398"/>
      <c r="G63" s="398"/>
      <c r="H63" s="398"/>
      <c r="I63" s="398"/>
      <c r="J63" s="399"/>
      <c r="K63" s="54"/>
    </row>
    <row r="64" spans="2:11" ht="24.75" customHeight="1">
      <c r="B64" s="397" t="s">
        <v>1178</v>
      </c>
      <c r="C64" s="398"/>
      <c r="D64" s="398"/>
      <c r="E64" s="398"/>
      <c r="F64" s="398"/>
      <c r="G64" s="398"/>
      <c r="H64" s="398"/>
      <c r="I64" s="398"/>
      <c r="J64" s="399"/>
      <c r="K64" s="54"/>
    </row>
    <row r="65" spans="2:11" ht="24.75" customHeight="1">
      <c r="B65" s="397"/>
      <c r="C65" s="398"/>
      <c r="D65" s="398"/>
      <c r="E65" s="398"/>
      <c r="F65" s="398"/>
      <c r="G65" s="398"/>
      <c r="H65" s="398"/>
      <c r="I65" s="398"/>
      <c r="J65" s="399"/>
      <c r="K65" s="54"/>
    </row>
    <row r="66" spans="2:11" ht="24.75" customHeight="1">
      <c r="B66" s="331"/>
      <c r="C66" s="240"/>
      <c r="D66" s="240"/>
      <c r="E66" s="240"/>
      <c r="F66" s="240"/>
      <c r="G66" s="240"/>
      <c r="H66" s="240"/>
      <c r="I66" s="240"/>
      <c r="J66" s="332"/>
      <c r="K66" s="54"/>
    </row>
    <row r="67" spans="2:11" ht="27" customHeight="1">
      <c r="B67" s="403" t="s">
        <v>1203</v>
      </c>
      <c r="C67" s="404"/>
      <c r="D67" s="404"/>
      <c r="E67" s="404"/>
      <c r="F67" s="404"/>
      <c r="G67" s="404"/>
      <c r="H67" s="404"/>
      <c r="I67" s="404"/>
      <c r="J67" s="405"/>
      <c r="K67" s="54"/>
    </row>
    <row r="68" spans="2:11" ht="24.75" customHeight="1">
      <c r="B68" s="397" t="s">
        <v>1488</v>
      </c>
      <c r="C68" s="398"/>
      <c r="D68" s="398"/>
      <c r="E68" s="398"/>
      <c r="F68" s="398"/>
      <c r="G68" s="398"/>
      <c r="H68" s="398"/>
      <c r="I68" s="398"/>
      <c r="J68" s="399"/>
      <c r="K68" s="54"/>
    </row>
    <row r="69" spans="2:11" ht="24.75" customHeight="1">
      <c r="B69" s="397" t="s">
        <v>1106</v>
      </c>
      <c r="C69" s="398"/>
      <c r="D69" s="398"/>
      <c r="E69" s="398"/>
      <c r="F69" s="398"/>
      <c r="G69" s="398"/>
      <c r="H69" s="398"/>
      <c r="I69" s="398"/>
      <c r="J69" s="399"/>
      <c r="K69" s="54"/>
    </row>
    <row r="70" spans="2:11" ht="24.75" customHeight="1">
      <c r="B70" s="397" t="s">
        <v>1303</v>
      </c>
      <c r="C70" s="398"/>
      <c r="D70" s="398"/>
      <c r="E70" s="398"/>
      <c r="F70" s="398"/>
      <c r="G70" s="398"/>
      <c r="H70" s="398"/>
      <c r="I70" s="398"/>
      <c r="J70" s="399"/>
      <c r="K70" s="54"/>
    </row>
    <row r="71" spans="2:11" ht="24.75" customHeight="1">
      <c r="B71" s="397" t="s">
        <v>1304</v>
      </c>
      <c r="C71" s="398"/>
      <c r="D71" s="398"/>
      <c r="E71" s="398"/>
      <c r="F71" s="398"/>
      <c r="G71" s="398"/>
      <c r="H71" s="398"/>
      <c r="I71" s="398"/>
      <c r="J71" s="399"/>
      <c r="K71" s="54"/>
    </row>
    <row r="72" spans="2:11" ht="24.75" customHeight="1">
      <c r="B72" s="397" t="s">
        <v>1305</v>
      </c>
      <c r="C72" s="398"/>
      <c r="D72" s="398"/>
      <c r="E72" s="398"/>
      <c r="F72" s="398"/>
      <c r="G72" s="398"/>
      <c r="H72" s="398"/>
      <c r="I72" s="398"/>
      <c r="J72" s="399"/>
      <c r="K72" s="54"/>
    </row>
    <row r="73" spans="2:11" ht="24.75" customHeight="1">
      <c r="B73" s="397" t="s">
        <v>1482</v>
      </c>
      <c r="C73" s="398"/>
      <c r="D73" s="398"/>
      <c r="E73" s="398"/>
      <c r="F73" s="398"/>
      <c r="G73" s="398"/>
      <c r="H73" s="398"/>
      <c r="I73" s="398"/>
      <c r="J73" s="399"/>
      <c r="K73" s="54"/>
    </row>
    <row r="74" spans="2:11" ht="24.75" customHeight="1">
      <c r="B74" s="397" t="s">
        <v>1107</v>
      </c>
      <c r="C74" s="398"/>
      <c r="D74" s="398"/>
      <c r="E74" s="398"/>
      <c r="F74" s="398"/>
      <c r="G74" s="398"/>
      <c r="H74" s="398"/>
      <c r="I74" s="398"/>
      <c r="J74" s="399"/>
      <c r="K74" s="54"/>
    </row>
    <row r="75" spans="2:11" ht="24.75" customHeight="1">
      <c r="B75" s="397" t="s">
        <v>1424</v>
      </c>
      <c r="C75" s="398"/>
      <c r="D75" s="398"/>
      <c r="E75" s="398"/>
      <c r="F75" s="398"/>
      <c r="G75" s="398"/>
      <c r="H75" s="398"/>
      <c r="I75" s="398"/>
      <c r="J75" s="399"/>
      <c r="K75" s="54"/>
    </row>
    <row r="76" spans="2:11" ht="24.75" customHeight="1">
      <c r="B76" s="397" t="s">
        <v>1126</v>
      </c>
      <c r="C76" s="398"/>
      <c r="D76" s="398"/>
      <c r="E76" s="398"/>
      <c r="F76" s="398"/>
      <c r="G76" s="398"/>
      <c r="H76" s="398"/>
      <c r="I76" s="398"/>
      <c r="J76" s="399"/>
      <c r="K76" s="54"/>
    </row>
    <row r="77" spans="2:11" ht="24.75" customHeight="1">
      <c r="B77" s="397" t="s">
        <v>1242</v>
      </c>
      <c r="C77" s="398"/>
      <c r="D77" s="398"/>
      <c r="E77" s="398"/>
      <c r="F77" s="398"/>
      <c r="G77" s="398"/>
      <c r="H77" s="398"/>
      <c r="I77" s="398"/>
      <c r="J77" s="399"/>
      <c r="K77" s="54"/>
    </row>
    <row r="78" spans="2:11" ht="24.75" customHeight="1">
      <c r="B78" s="397" t="s">
        <v>1446</v>
      </c>
      <c r="C78" s="406"/>
      <c r="D78" s="406"/>
      <c r="E78" s="406"/>
      <c r="F78" s="406"/>
      <c r="G78" s="406"/>
      <c r="H78" s="406"/>
      <c r="I78" s="406"/>
      <c r="J78" s="407"/>
      <c r="K78" s="54"/>
    </row>
    <row r="79" spans="2:11" ht="24.75" customHeight="1">
      <c r="B79" s="414" t="s">
        <v>1320</v>
      </c>
      <c r="C79" s="401"/>
      <c r="D79" s="401"/>
      <c r="E79" s="401"/>
      <c r="F79" s="401"/>
      <c r="G79" s="401"/>
      <c r="H79" s="401"/>
      <c r="I79" s="401"/>
      <c r="J79" s="402"/>
      <c r="K79" s="54"/>
    </row>
    <row r="80" spans="2:11" ht="23.25" customHeight="1">
      <c r="B80" s="397" t="s">
        <v>1321</v>
      </c>
      <c r="C80" s="398"/>
      <c r="D80" s="398"/>
      <c r="E80" s="398"/>
      <c r="F80" s="398"/>
      <c r="G80" s="398"/>
      <c r="H80" s="398"/>
      <c r="I80" s="398"/>
      <c r="J80" s="399"/>
      <c r="K80" s="54"/>
    </row>
    <row r="81" spans="2:11" ht="24.75" customHeight="1">
      <c r="B81" s="397" t="s">
        <v>1479</v>
      </c>
      <c r="C81" s="398"/>
      <c r="D81" s="398"/>
      <c r="E81" s="398"/>
      <c r="F81" s="398"/>
      <c r="G81" s="398"/>
      <c r="H81" s="398"/>
      <c r="I81" s="398"/>
      <c r="J81" s="399"/>
      <c r="K81" s="54"/>
    </row>
    <row r="82" spans="2:11" ht="24.75" customHeight="1">
      <c r="B82" s="397" t="s">
        <v>1328</v>
      </c>
      <c r="C82" s="398"/>
      <c r="D82" s="398"/>
      <c r="E82" s="398"/>
      <c r="F82" s="398"/>
      <c r="G82" s="398"/>
      <c r="H82" s="398"/>
      <c r="I82" s="398"/>
      <c r="J82" s="399"/>
      <c r="K82" s="54"/>
    </row>
    <row r="83" spans="2:11" ht="24.75" customHeight="1">
      <c r="B83" s="397" t="s">
        <v>1329</v>
      </c>
      <c r="C83" s="398"/>
      <c r="D83" s="398"/>
      <c r="E83" s="398"/>
      <c r="F83" s="398"/>
      <c r="G83" s="398"/>
      <c r="H83" s="398"/>
      <c r="I83" s="398"/>
      <c r="J83" s="399"/>
      <c r="K83" s="54"/>
    </row>
    <row r="84" spans="2:11" ht="24.75" customHeight="1">
      <c r="B84" s="397" t="s">
        <v>1323</v>
      </c>
      <c r="C84" s="398"/>
      <c r="D84" s="398"/>
      <c r="E84" s="398"/>
      <c r="F84" s="398"/>
      <c r="G84" s="398"/>
      <c r="H84" s="398"/>
      <c r="I84" s="398"/>
      <c r="J84" s="399"/>
      <c r="K84" s="54"/>
    </row>
    <row r="85" spans="2:11" ht="24.75" customHeight="1">
      <c r="B85" s="397" t="s">
        <v>1336</v>
      </c>
      <c r="C85" s="398"/>
      <c r="D85" s="398"/>
      <c r="E85" s="398"/>
      <c r="F85" s="398"/>
      <c r="G85" s="398"/>
      <c r="H85" s="398"/>
      <c r="I85" s="398"/>
      <c r="J85" s="399"/>
      <c r="K85" s="54"/>
    </row>
    <row r="86" spans="2:11" ht="24.75" customHeight="1">
      <c r="B86" s="397" t="s">
        <v>1337</v>
      </c>
      <c r="C86" s="398"/>
      <c r="D86" s="398"/>
      <c r="E86" s="398"/>
      <c r="F86" s="398"/>
      <c r="G86" s="398"/>
      <c r="H86" s="398"/>
      <c r="I86" s="398"/>
      <c r="J86" s="399"/>
      <c r="K86" s="54"/>
    </row>
    <row r="87" spans="2:11" ht="24.75" customHeight="1">
      <c r="B87" s="397" t="s">
        <v>1279</v>
      </c>
      <c r="C87" s="398"/>
      <c r="D87" s="398"/>
      <c r="E87" s="398"/>
      <c r="F87" s="398"/>
      <c r="G87" s="398"/>
      <c r="H87" s="398"/>
      <c r="I87" s="398"/>
      <c r="J87" s="399"/>
      <c r="K87" s="54"/>
    </row>
    <row r="88" spans="2:11" ht="24.75" customHeight="1">
      <c r="B88" s="397" t="s">
        <v>1324</v>
      </c>
      <c r="C88" s="398"/>
      <c r="D88" s="398"/>
      <c r="E88" s="398"/>
      <c r="F88" s="398"/>
      <c r="G88" s="398"/>
      <c r="H88" s="398"/>
      <c r="I88" s="398"/>
      <c r="J88" s="399"/>
      <c r="K88" s="54"/>
    </row>
    <row r="89" spans="2:11" ht="24.75" customHeight="1">
      <c r="B89" s="397" t="s">
        <v>1280</v>
      </c>
      <c r="C89" s="398"/>
      <c r="D89" s="398"/>
      <c r="E89" s="398"/>
      <c r="F89" s="398"/>
      <c r="G89" s="398"/>
      <c r="H89" s="398"/>
      <c r="I89" s="398"/>
      <c r="J89" s="399"/>
      <c r="K89" s="54"/>
    </row>
    <row r="90" spans="2:11" ht="24.75" customHeight="1">
      <c r="B90" s="397" t="s">
        <v>1325</v>
      </c>
      <c r="C90" s="398"/>
      <c r="D90" s="398"/>
      <c r="E90" s="398"/>
      <c r="F90" s="398"/>
      <c r="G90" s="398"/>
      <c r="H90" s="398"/>
      <c r="I90" s="398"/>
      <c r="J90" s="399"/>
      <c r="K90" s="54"/>
    </row>
    <row r="91" spans="2:11" ht="23.25" customHeight="1">
      <c r="B91" s="397" t="s">
        <v>1322</v>
      </c>
      <c r="C91" s="398"/>
      <c r="D91" s="398"/>
      <c r="E91" s="398"/>
      <c r="F91" s="398"/>
      <c r="G91" s="398"/>
      <c r="H91" s="398"/>
      <c r="I91" s="398"/>
      <c r="J91" s="399"/>
      <c r="K91" s="54"/>
    </row>
    <row r="92" spans="2:11" ht="24.75" customHeight="1">
      <c r="B92" s="397" t="s">
        <v>1326</v>
      </c>
      <c r="C92" s="398"/>
      <c r="D92" s="398"/>
      <c r="E92" s="398"/>
      <c r="F92" s="398"/>
      <c r="G92" s="398"/>
      <c r="H92" s="398"/>
      <c r="I92" s="398"/>
      <c r="J92" s="399"/>
      <c r="K92" s="54"/>
    </row>
    <row r="93" spans="2:11" ht="23.25" customHeight="1">
      <c r="B93" s="397" t="s">
        <v>1272</v>
      </c>
      <c r="C93" s="398"/>
      <c r="D93" s="398"/>
      <c r="E93" s="398"/>
      <c r="F93" s="398"/>
      <c r="G93" s="398"/>
      <c r="H93" s="398"/>
      <c r="I93" s="398"/>
      <c r="J93" s="399"/>
      <c r="K93" s="54"/>
    </row>
    <row r="94" spans="2:11" ht="24.75" customHeight="1">
      <c r="B94" s="419" t="s">
        <v>1483</v>
      </c>
      <c r="C94" s="420"/>
      <c r="D94" s="420"/>
      <c r="E94" s="420"/>
      <c r="F94" s="420"/>
      <c r="G94" s="420"/>
      <c r="H94" s="420"/>
      <c r="I94" s="420"/>
      <c r="J94" s="421"/>
      <c r="K94" s="54"/>
    </row>
    <row r="95" spans="2:11" ht="23.25" customHeight="1">
      <c r="B95" s="397" t="s">
        <v>1271</v>
      </c>
      <c r="C95" s="398"/>
      <c r="D95" s="398"/>
      <c r="E95" s="398"/>
      <c r="F95" s="398"/>
      <c r="G95" s="398"/>
      <c r="H95" s="398"/>
      <c r="I95" s="398"/>
      <c r="J95" s="399"/>
      <c r="K95" s="54"/>
    </row>
    <row r="96" spans="2:11" ht="23.25" customHeight="1">
      <c r="B96" s="397" t="s">
        <v>1453</v>
      </c>
      <c r="C96" s="398"/>
      <c r="D96" s="398"/>
      <c r="E96" s="398"/>
      <c r="F96" s="398"/>
      <c r="G96" s="398"/>
      <c r="H96" s="398"/>
      <c r="I96" s="398"/>
      <c r="J96" s="399"/>
      <c r="K96" s="54"/>
    </row>
    <row r="97" spans="2:11" ht="23.25" customHeight="1">
      <c r="B97" s="397" t="s">
        <v>1454</v>
      </c>
      <c r="C97" s="398"/>
      <c r="D97" s="398"/>
      <c r="E97" s="398"/>
      <c r="F97" s="398"/>
      <c r="G97" s="398"/>
      <c r="H97" s="398"/>
      <c r="I97" s="398"/>
      <c r="J97" s="399"/>
      <c r="K97" s="54"/>
    </row>
    <row r="98" spans="2:11" ht="26.25" customHeight="1">
      <c r="B98" s="427" t="s">
        <v>1484</v>
      </c>
      <c r="C98" s="398"/>
      <c r="D98" s="398"/>
      <c r="E98" s="398"/>
      <c r="F98" s="398"/>
      <c r="G98" s="398"/>
      <c r="H98" s="398"/>
      <c r="I98" s="398"/>
      <c r="J98" s="399"/>
      <c r="K98" s="54"/>
    </row>
    <row r="99" spans="2:11" ht="26.25" customHeight="1">
      <c r="B99" s="397" t="s">
        <v>1238</v>
      </c>
      <c r="C99" s="406"/>
      <c r="D99" s="406"/>
      <c r="E99" s="406"/>
      <c r="F99" s="406"/>
      <c r="G99" s="406"/>
      <c r="H99" s="406"/>
      <c r="I99" s="406"/>
      <c r="J99" s="407"/>
      <c r="K99" s="54"/>
    </row>
    <row r="100" spans="2:11" ht="23.25" customHeight="1">
      <c r="B100" s="397" t="s">
        <v>1455</v>
      </c>
      <c r="C100" s="398"/>
      <c r="D100" s="398"/>
      <c r="E100" s="398"/>
      <c r="F100" s="398"/>
      <c r="G100" s="398"/>
      <c r="H100" s="398"/>
      <c r="I100" s="398"/>
      <c r="J100" s="399"/>
      <c r="K100" s="54"/>
    </row>
    <row r="101" spans="2:11" ht="23.25" customHeight="1">
      <c r="B101" s="416" t="s">
        <v>1456</v>
      </c>
      <c r="C101" s="417"/>
      <c r="D101" s="417"/>
      <c r="E101" s="417"/>
      <c r="F101" s="417"/>
      <c r="G101" s="417"/>
      <c r="H101" s="417"/>
      <c r="I101" s="417"/>
      <c r="J101" s="418"/>
      <c r="K101" s="54"/>
    </row>
    <row r="102" spans="2:11" ht="23.25" customHeight="1">
      <c r="B102" s="416" t="s">
        <v>1485</v>
      </c>
      <c r="C102" s="417"/>
      <c r="D102" s="417"/>
      <c r="E102" s="417"/>
      <c r="F102" s="417"/>
      <c r="G102" s="417"/>
      <c r="H102" s="417"/>
      <c r="I102" s="417"/>
      <c r="J102" s="418"/>
      <c r="K102" s="54"/>
    </row>
    <row r="103" spans="2:11" ht="23.25" customHeight="1">
      <c r="B103" s="397" t="s">
        <v>1238</v>
      </c>
      <c r="C103" s="406"/>
      <c r="D103" s="406"/>
      <c r="E103" s="406"/>
      <c r="F103" s="406"/>
      <c r="G103" s="406"/>
      <c r="H103" s="406"/>
      <c r="I103" s="406"/>
      <c r="J103" s="407"/>
      <c r="K103" s="54"/>
    </row>
    <row r="104" spans="2:11" ht="23.25" customHeight="1">
      <c r="B104" s="397" t="s">
        <v>1269</v>
      </c>
      <c r="C104" s="398"/>
      <c r="D104" s="398"/>
      <c r="E104" s="398"/>
      <c r="F104" s="398"/>
      <c r="G104" s="398"/>
      <c r="H104" s="398"/>
      <c r="I104" s="398"/>
      <c r="J104" s="399"/>
      <c r="K104" s="54"/>
    </row>
    <row r="105" spans="2:11" ht="24.75" customHeight="1">
      <c r="B105" s="397" t="s">
        <v>1306</v>
      </c>
      <c r="C105" s="398"/>
      <c r="D105" s="398"/>
      <c r="E105" s="398"/>
      <c r="F105" s="398"/>
      <c r="G105" s="398"/>
      <c r="H105" s="398"/>
      <c r="I105" s="398"/>
      <c r="J105" s="399"/>
      <c r="K105" s="54"/>
    </row>
    <row r="106" spans="2:11" ht="23.25" customHeight="1">
      <c r="B106" s="397" t="s">
        <v>1270</v>
      </c>
      <c r="C106" s="398"/>
      <c r="D106" s="398"/>
      <c r="E106" s="398"/>
      <c r="F106" s="398"/>
      <c r="G106" s="398"/>
      <c r="H106" s="398"/>
      <c r="I106" s="398"/>
      <c r="J106" s="399"/>
      <c r="K106" s="54"/>
    </row>
    <row r="107" spans="1:11" ht="24.75" customHeight="1">
      <c r="A107" s="27" t="s">
        <v>849</v>
      </c>
      <c r="B107" s="414" t="s">
        <v>1486</v>
      </c>
      <c r="C107" s="425"/>
      <c r="D107" s="425"/>
      <c r="E107" s="425"/>
      <c r="F107" s="425"/>
      <c r="G107" s="425"/>
      <c r="H107" s="425"/>
      <c r="I107" s="425"/>
      <c r="J107" s="426"/>
      <c r="K107" s="54"/>
    </row>
    <row r="108" spans="2:11" ht="24.75" customHeight="1">
      <c r="B108" s="414" t="s">
        <v>1253</v>
      </c>
      <c r="C108" s="425"/>
      <c r="D108" s="425"/>
      <c r="E108" s="425"/>
      <c r="F108" s="425"/>
      <c r="G108" s="425"/>
      <c r="H108" s="425"/>
      <c r="I108" s="425"/>
      <c r="J108" s="426"/>
      <c r="K108" s="54"/>
    </row>
    <row r="109" spans="2:11" ht="24.75" customHeight="1">
      <c r="B109" s="346"/>
      <c r="C109" s="347"/>
      <c r="D109" s="347"/>
      <c r="E109" s="347"/>
      <c r="F109" s="347"/>
      <c r="G109" s="347"/>
      <c r="H109" s="347"/>
      <c r="I109" s="347"/>
      <c r="J109" s="348"/>
      <c r="K109" s="54"/>
    </row>
    <row r="110" spans="2:11" ht="24.75" customHeight="1">
      <c r="B110" s="410" t="s">
        <v>158</v>
      </c>
      <c r="C110" s="398"/>
      <c r="D110" s="398"/>
      <c r="E110" s="398"/>
      <c r="F110" s="398"/>
      <c r="G110" s="398"/>
      <c r="H110" s="398"/>
      <c r="I110" s="398"/>
      <c r="J110" s="399"/>
      <c r="K110" s="54"/>
    </row>
    <row r="111" spans="2:11" ht="24.75" customHeight="1">
      <c r="B111" s="397" t="s">
        <v>1426</v>
      </c>
      <c r="C111" s="398"/>
      <c r="D111" s="398"/>
      <c r="E111" s="398"/>
      <c r="F111" s="398"/>
      <c r="G111" s="398"/>
      <c r="H111" s="398"/>
      <c r="I111" s="398"/>
      <c r="J111" s="399"/>
      <c r="K111" s="54" t="s">
        <v>1425</v>
      </c>
    </row>
    <row r="112" spans="2:11" ht="24.75" customHeight="1">
      <c r="B112" s="397" t="s">
        <v>1427</v>
      </c>
      <c r="C112" s="398"/>
      <c r="D112" s="398"/>
      <c r="E112" s="398"/>
      <c r="F112" s="398"/>
      <c r="G112" s="398"/>
      <c r="H112" s="398"/>
      <c r="I112" s="398"/>
      <c r="J112" s="399"/>
      <c r="K112" s="54"/>
    </row>
    <row r="113" spans="2:11" ht="24.75" customHeight="1">
      <c r="B113" s="397" t="s">
        <v>1428</v>
      </c>
      <c r="C113" s="398"/>
      <c r="D113" s="398"/>
      <c r="E113" s="398"/>
      <c r="F113" s="398"/>
      <c r="G113" s="398"/>
      <c r="H113" s="398"/>
      <c r="I113" s="398"/>
      <c r="J113" s="399"/>
      <c r="K113" s="54"/>
    </row>
    <row r="114" spans="2:11" ht="24.75" customHeight="1">
      <c r="B114" s="397" t="s">
        <v>1206</v>
      </c>
      <c r="C114" s="398"/>
      <c r="D114" s="398"/>
      <c r="E114" s="398"/>
      <c r="F114" s="398"/>
      <c r="G114" s="398"/>
      <c r="H114" s="398"/>
      <c r="I114" s="398"/>
      <c r="J114" s="399"/>
      <c r="K114" s="54"/>
    </row>
    <row r="115" spans="2:11" ht="24.75" customHeight="1">
      <c r="B115" s="397" t="s">
        <v>1429</v>
      </c>
      <c r="C115" s="398"/>
      <c r="D115" s="398"/>
      <c r="E115" s="398"/>
      <c r="F115" s="398"/>
      <c r="G115" s="398"/>
      <c r="H115" s="398"/>
      <c r="I115" s="398"/>
      <c r="J115" s="399"/>
      <c r="K115" s="54"/>
    </row>
    <row r="116" spans="2:11" ht="24.75" customHeight="1">
      <c r="B116" s="397" t="s">
        <v>1144</v>
      </c>
      <c r="C116" s="406"/>
      <c r="D116" s="406"/>
      <c r="E116" s="406"/>
      <c r="F116" s="406"/>
      <c r="G116" s="406"/>
      <c r="H116" s="406"/>
      <c r="I116" s="406"/>
      <c r="J116" s="407"/>
      <c r="K116" s="54"/>
    </row>
    <row r="117" spans="2:11" ht="24.75" customHeight="1">
      <c r="B117" s="397" t="s">
        <v>1307</v>
      </c>
      <c r="C117" s="406"/>
      <c r="D117" s="406"/>
      <c r="E117" s="406"/>
      <c r="F117" s="406"/>
      <c r="G117" s="406"/>
      <c r="H117" s="406"/>
      <c r="I117" s="406"/>
      <c r="J117" s="407"/>
      <c r="K117" s="54"/>
    </row>
    <row r="118" spans="2:11" ht="24.75" customHeight="1">
      <c r="B118" s="397" t="s">
        <v>1308</v>
      </c>
      <c r="C118" s="406"/>
      <c r="D118" s="406"/>
      <c r="E118" s="406"/>
      <c r="F118" s="406"/>
      <c r="G118" s="406"/>
      <c r="H118" s="406"/>
      <c r="I118" s="406"/>
      <c r="J118" s="407"/>
      <c r="K118" s="54"/>
    </row>
    <row r="119" spans="2:11" ht="24.75" customHeight="1">
      <c r="B119" s="397" t="s">
        <v>1430</v>
      </c>
      <c r="C119" s="398"/>
      <c r="D119" s="398"/>
      <c r="E119" s="398"/>
      <c r="F119" s="398"/>
      <c r="G119" s="398"/>
      <c r="H119" s="398"/>
      <c r="I119" s="398"/>
      <c r="J119" s="399"/>
      <c r="K119" s="54"/>
    </row>
    <row r="120" spans="2:11" ht="24.75" customHeight="1">
      <c r="B120" s="397" t="s">
        <v>1207</v>
      </c>
      <c r="C120" s="398"/>
      <c r="D120" s="398"/>
      <c r="E120" s="398"/>
      <c r="F120" s="398"/>
      <c r="G120" s="398"/>
      <c r="H120" s="398"/>
      <c r="I120" s="398"/>
      <c r="J120" s="399"/>
      <c r="K120" s="54"/>
    </row>
    <row r="121" spans="2:11" ht="24.75" customHeight="1">
      <c r="B121" s="397" t="s">
        <v>1431</v>
      </c>
      <c r="C121" s="398"/>
      <c r="D121" s="398"/>
      <c r="E121" s="398"/>
      <c r="F121" s="398"/>
      <c r="G121" s="398"/>
      <c r="H121" s="398"/>
      <c r="I121" s="398"/>
      <c r="J121" s="399"/>
      <c r="K121" s="54"/>
    </row>
    <row r="122" spans="2:11" ht="24.75" customHeight="1">
      <c r="B122" s="408"/>
      <c r="C122" s="409"/>
      <c r="D122" s="409"/>
      <c r="E122" s="409"/>
      <c r="F122" s="409"/>
      <c r="G122" s="409"/>
      <c r="H122" s="409"/>
      <c r="I122" s="409"/>
      <c r="J122" s="413"/>
      <c r="K122" s="54"/>
    </row>
    <row r="123" spans="2:11" ht="24.75" customHeight="1">
      <c r="B123" s="410" t="s">
        <v>159</v>
      </c>
      <c r="C123" s="411"/>
      <c r="D123" s="411"/>
      <c r="E123" s="411"/>
      <c r="F123" s="411"/>
      <c r="G123" s="411"/>
      <c r="H123" s="411"/>
      <c r="I123" s="411"/>
      <c r="J123" s="412"/>
      <c r="K123" s="54"/>
    </row>
    <row r="124" spans="2:11" ht="24.75" customHeight="1">
      <c r="B124" s="397" t="s">
        <v>1208</v>
      </c>
      <c r="C124" s="398"/>
      <c r="D124" s="398"/>
      <c r="E124" s="398"/>
      <c r="F124" s="398"/>
      <c r="G124" s="398"/>
      <c r="H124" s="398"/>
      <c r="I124" s="398"/>
      <c r="J124" s="399"/>
      <c r="K124" s="54"/>
    </row>
    <row r="125" spans="2:11" ht="24.75" customHeight="1">
      <c r="B125" s="397" t="s">
        <v>1209</v>
      </c>
      <c r="C125" s="398"/>
      <c r="D125" s="398"/>
      <c r="E125" s="398"/>
      <c r="F125" s="398"/>
      <c r="G125" s="398"/>
      <c r="H125" s="398"/>
      <c r="I125" s="398"/>
      <c r="J125" s="399"/>
      <c r="K125" s="54"/>
    </row>
    <row r="126" spans="2:11" ht="24.75" customHeight="1">
      <c r="B126" s="397" t="s">
        <v>695</v>
      </c>
      <c r="C126" s="398"/>
      <c r="D126" s="398"/>
      <c r="E126" s="398"/>
      <c r="F126" s="398"/>
      <c r="G126" s="398"/>
      <c r="H126" s="398"/>
      <c r="I126" s="398"/>
      <c r="J126" s="399"/>
      <c r="K126" s="54"/>
    </row>
    <row r="127" spans="2:11" ht="24.75" customHeight="1">
      <c r="B127" s="397" t="s">
        <v>696</v>
      </c>
      <c r="C127" s="398"/>
      <c r="D127" s="398"/>
      <c r="E127" s="398"/>
      <c r="F127" s="398"/>
      <c r="G127" s="398"/>
      <c r="H127" s="398"/>
      <c r="I127" s="398"/>
      <c r="J127" s="399"/>
      <c r="K127" s="54"/>
    </row>
    <row r="128" spans="2:11" ht="24.75" customHeight="1">
      <c r="B128" s="397" t="s">
        <v>697</v>
      </c>
      <c r="C128" s="398"/>
      <c r="D128" s="398"/>
      <c r="E128" s="398"/>
      <c r="F128" s="398"/>
      <c r="G128" s="398"/>
      <c r="H128" s="398"/>
      <c r="I128" s="398"/>
      <c r="J128" s="399"/>
      <c r="K128" s="54"/>
    </row>
    <row r="129" spans="2:11" ht="24.75" customHeight="1">
      <c r="B129" s="397" t="s">
        <v>698</v>
      </c>
      <c r="C129" s="398"/>
      <c r="D129" s="398"/>
      <c r="E129" s="398"/>
      <c r="F129" s="398"/>
      <c r="G129" s="398"/>
      <c r="H129" s="398"/>
      <c r="I129" s="398"/>
      <c r="J129" s="399"/>
      <c r="K129" s="54"/>
    </row>
    <row r="130" spans="2:11" ht="24.75" customHeight="1">
      <c r="B130" s="397" t="s">
        <v>699</v>
      </c>
      <c r="C130" s="398"/>
      <c r="D130" s="398"/>
      <c r="E130" s="398"/>
      <c r="F130" s="398"/>
      <c r="G130" s="398"/>
      <c r="H130" s="398"/>
      <c r="I130" s="398"/>
      <c r="J130" s="399"/>
      <c r="K130" s="54"/>
    </row>
    <row r="131" spans="2:11" ht="24.75" customHeight="1">
      <c r="B131" s="397" t="s">
        <v>1210</v>
      </c>
      <c r="C131" s="398"/>
      <c r="D131" s="398"/>
      <c r="E131" s="398"/>
      <c r="F131" s="398"/>
      <c r="G131" s="398"/>
      <c r="H131" s="398"/>
      <c r="I131" s="398"/>
      <c r="J131" s="399"/>
      <c r="K131" s="54"/>
    </row>
    <row r="132" spans="2:11" ht="24.75" customHeight="1">
      <c r="B132" s="397" t="s">
        <v>1211</v>
      </c>
      <c r="C132" s="398"/>
      <c r="D132" s="398"/>
      <c r="E132" s="398"/>
      <c r="F132" s="398"/>
      <c r="G132" s="398"/>
      <c r="H132" s="398"/>
      <c r="I132" s="398"/>
      <c r="J132" s="399"/>
      <c r="K132" s="54"/>
    </row>
    <row r="133" spans="2:11" ht="24.75" customHeight="1">
      <c r="B133" s="397" t="s">
        <v>1212</v>
      </c>
      <c r="C133" s="398"/>
      <c r="D133" s="398"/>
      <c r="E133" s="398"/>
      <c r="F133" s="398"/>
      <c r="G133" s="398"/>
      <c r="H133" s="398"/>
      <c r="I133" s="398"/>
      <c r="J133" s="399"/>
      <c r="K133" s="54"/>
    </row>
    <row r="134" spans="2:11" ht="24.75" customHeight="1">
      <c r="B134" s="397" t="s">
        <v>1213</v>
      </c>
      <c r="C134" s="398"/>
      <c r="D134" s="398"/>
      <c r="E134" s="398"/>
      <c r="F134" s="398"/>
      <c r="G134" s="398"/>
      <c r="H134" s="398"/>
      <c r="I134" s="398"/>
      <c r="J134" s="399"/>
      <c r="K134" s="54"/>
    </row>
    <row r="135" spans="2:11" ht="24.75" customHeight="1">
      <c r="B135" s="397" t="s">
        <v>700</v>
      </c>
      <c r="C135" s="398"/>
      <c r="D135" s="398"/>
      <c r="E135" s="398"/>
      <c r="F135" s="398"/>
      <c r="G135" s="398"/>
      <c r="H135" s="398"/>
      <c r="I135" s="398"/>
      <c r="J135" s="399"/>
      <c r="K135" s="54"/>
    </row>
    <row r="136" spans="2:11" ht="24.75" customHeight="1">
      <c r="B136" s="397" t="s">
        <v>1448</v>
      </c>
      <c r="C136" s="398"/>
      <c r="D136" s="398"/>
      <c r="E136" s="398"/>
      <c r="F136" s="398"/>
      <c r="G136" s="398"/>
      <c r="H136" s="398"/>
      <c r="I136" s="398"/>
      <c r="J136" s="399"/>
      <c r="K136" s="54"/>
    </row>
    <row r="137" spans="2:11" ht="24.75" customHeight="1">
      <c r="B137" s="397" t="s">
        <v>1214</v>
      </c>
      <c r="C137" s="398"/>
      <c r="D137" s="398"/>
      <c r="E137" s="398"/>
      <c r="F137" s="398"/>
      <c r="G137" s="398"/>
      <c r="H137" s="398"/>
      <c r="I137" s="398"/>
      <c r="J137" s="399"/>
      <c r="K137" s="54"/>
    </row>
    <row r="138" spans="2:11" ht="24.75" customHeight="1">
      <c r="B138" s="397" t="s">
        <v>1442</v>
      </c>
      <c r="C138" s="398"/>
      <c r="D138" s="398"/>
      <c r="E138" s="398"/>
      <c r="F138" s="398"/>
      <c r="G138" s="398"/>
      <c r="H138" s="398"/>
      <c r="I138" s="398"/>
      <c r="J138" s="399"/>
      <c r="K138" s="54"/>
    </row>
    <row r="139" spans="2:11" ht="24.75" customHeight="1">
      <c r="B139" s="397" t="s">
        <v>1216</v>
      </c>
      <c r="C139" s="398"/>
      <c r="D139" s="398"/>
      <c r="E139" s="398"/>
      <c r="F139" s="398"/>
      <c r="G139" s="398"/>
      <c r="H139" s="398"/>
      <c r="I139" s="398"/>
      <c r="J139" s="399"/>
      <c r="K139" s="54"/>
    </row>
    <row r="140" spans="2:11" ht="24.75" customHeight="1">
      <c r="B140" s="428" t="s">
        <v>1215</v>
      </c>
      <c r="C140" s="429"/>
      <c r="D140" s="429"/>
      <c r="E140" s="429"/>
      <c r="F140" s="429"/>
      <c r="G140" s="429"/>
      <c r="H140" s="429"/>
      <c r="I140" s="429"/>
      <c r="J140" s="430"/>
      <c r="K140" s="54"/>
    </row>
    <row r="141" spans="2:11" ht="24.75" customHeight="1">
      <c r="B141" s="431"/>
      <c r="C141" s="431"/>
      <c r="D141" s="431"/>
      <c r="E141" s="431"/>
      <c r="F141" s="431"/>
      <c r="G141" s="431"/>
      <c r="H141" s="431"/>
      <c r="I141" s="431"/>
      <c r="J141" s="431"/>
      <c r="K141" s="54"/>
    </row>
    <row r="142" spans="2:11" ht="24.75" customHeight="1">
      <c r="B142" s="398"/>
      <c r="C142" s="398"/>
      <c r="D142" s="398"/>
      <c r="E142" s="398"/>
      <c r="F142" s="398"/>
      <c r="G142" s="398"/>
      <c r="H142" s="398"/>
      <c r="I142" s="398"/>
      <c r="J142" s="398"/>
      <c r="K142" s="54"/>
    </row>
    <row r="143" spans="2:10" ht="13.5">
      <c r="B143" s="415"/>
      <c r="C143" s="415"/>
      <c r="D143" s="415"/>
      <c r="E143" s="415"/>
      <c r="F143" s="415"/>
      <c r="G143" s="415"/>
      <c r="H143" s="415"/>
      <c r="I143" s="415"/>
      <c r="J143" s="415"/>
    </row>
    <row r="144" spans="2:10" ht="13.5">
      <c r="B144" s="415"/>
      <c r="C144" s="415"/>
      <c r="D144" s="415"/>
      <c r="E144" s="415"/>
      <c r="F144" s="415"/>
      <c r="G144" s="415"/>
      <c r="H144" s="415"/>
      <c r="I144" s="415"/>
      <c r="J144" s="415"/>
    </row>
    <row r="145" spans="2:10" ht="13.5">
      <c r="B145" s="415"/>
      <c r="C145" s="415"/>
      <c r="D145" s="415"/>
      <c r="E145" s="415"/>
      <c r="F145" s="415"/>
      <c r="G145" s="415"/>
      <c r="H145" s="415"/>
      <c r="I145" s="415"/>
      <c r="J145" s="415"/>
    </row>
    <row r="146" spans="2:10" ht="13.5">
      <c r="B146" s="415"/>
      <c r="C146" s="415"/>
      <c r="D146" s="415"/>
      <c r="E146" s="415"/>
      <c r="F146" s="415"/>
      <c r="G146" s="415"/>
      <c r="H146" s="415"/>
      <c r="I146" s="415"/>
      <c r="J146" s="415"/>
    </row>
    <row r="147" spans="2:10" ht="13.5">
      <c r="B147" s="415"/>
      <c r="C147" s="415"/>
      <c r="D147" s="415"/>
      <c r="E147" s="415"/>
      <c r="F147" s="415"/>
      <c r="G147" s="415"/>
      <c r="H147" s="415"/>
      <c r="I147" s="415"/>
      <c r="J147" s="415"/>
    </row>
    <row r="148" spans="2:10" ht="13.5">
      <c r="B148" s="415"/>
      <c r="C148" s="415"/>
      <c r="D148" s="415"/>
      <c r="E148" s="415"/>
      <c r="F148" s="415"/>
      <c r="G148" s="415"/>
      <c r="H148" s="415"/>
      <c r="I148" s="415"/>
      <c r="J148" s="415"/>
    </row>
    <row r="149" spans="2:10" ht="13.5">
      <c r="B149" s="415"/>
      <c r="C149" s="415"/>
      <c r="D149" s="415"/>
      <c r="E149" s="415"/>
      <c r="F149" s="415"/>
      <c r="G149" s="415"/>
      <c r="H149" s="415"/>
      <c r="I149" s="415"/>
      <c r="J149" s="415"/>
    </row>
    <row r="150" spans="2:10" ht="13.5">
      <c r="B150" s="415"/>
      <c r="C150" s="415"/>
      <c r="D150" s="415"/>
      <c r="E150" s="415"/>
      <c r="F150" s="415"/>
      <c r="G150" s="415"/>
      <c r="H150" s="415"/>
      <c r="I150" s="415"/>
      <c r="J150" s="415"/>
    </row>
    <row r="151" spans="2:10" ht="13.5">
      <c r="B151" s="415"/>
      <c r="C151" s="415"/>
      <c r="D151" s="415"/>
      <c r="E151" s="415"/>
      <c r="F151" s="415"/>
      <c r="G151" s="415"/>
      <c r="H151" s="415"/>
      <c r="I151" s="415"/>
      <c r="J151" s="415"/>
    </row>
    <row r="152" spans="2:10" ht="13.5">
      <c r="B152" s="415"/>
      <c r="C152" s="415"/>
      <c r="D152" s="415"/>
      <c r="E152" s="415"/>
      <c r="F152" s="415"/>
      <c r="G152" s="415"/>
      <c r="H152" s="415"/>
      <c r="I152" s="415"/>
      <c r="J152" s="415"/>
    </row>
  </sheetData>
  <sheetProtection password="DC6F" sheet="1"/>
  <mergeCells count="152">
    <mergeCell ref="B110:J110"/>
    <mergeCell ref="B112:J112"/>
    <mergeCell ref="B26:J26"/>
    <mergeCell ref="B14:J14"/>
    <mergeCell ref="B5:J5"/>
    <mergeCell ref="B28:J28"/>
    <mergeCell ref="B19:J19"/>
    <mergeCell ref="B12:J12"/>
    <mergeCell ref="B16:J16"/>
    <mergeCell ref="B13:J13"/>
    <mergeCell ref="B21:J21"/>
    <mergeCell ref="B15:J15"/>
    <mergeCell ref="B17:J17"/>
    <mergeCell ref="B29:J29"/>
    <mergeCell ref="B30:J30"/>
    <mergeCell ref="B33:J33"/>
    <mergeCell ref="B20:J20"/>
    <mergeCell ref="B34:J34"/>
    <mergeCell ref="B44:J44"/>
    <mergeCell ref="B32:J32"/>
    <mergeCell ref="B37:J37"/>
    <mergeCell ref="B38:J38"/>
    <mergeCell ref="B36:J36"/>
    <mergeCell ref="B84:J84"/>
    <mergeCell ref="E40:F40"/>
    <mergeCell ref="B22:J22"/>
    <mergeCell ref="B24:J24"/>
    <mergeCell ref="B25:J25"/>
    <mergeCell ref="B31:J31"/>
    <mergeCell ref="B39:J39"/>
    <mergeCell ref="B58:J58"/>
    <mergeCell ref="B53:J53"/>
    <mergeCell ref="B35:J35"/>
    <mergeCell ref="B1:J1"/>
    <mergeCell ref="B4:J4"/>
    <mergeCell ref="B6:J6"/>
    <mergeCell ref="B7:J7"/>
    <mergeCell ref="B2:J2"/>
    <mergeCell ref="B11:J11"/>
    <mergeCell ref="B3:J3"/>
    <mergeCell ref="B8:J8"/>
    <mergeCell ref="B9:J9"/>
    <mergeCell ref="B10:J10"/>
    <mergeCell ref="B49:J49"/>
    <mergeCell ref="G41:J41"/>
    <mergeCell ref="B43:J43"/>
    <mergeCell ref="B48:J48"/>
    <mergeCell ref="B47:J47"/>
    <mergeCell ref="B41:D41"/>
    <mergeCell ref="E41:F41"/>
    <mergeCell ref="B46:J46"/>
    <mergeCell ref="B151:J151"/>
    <mergeCell ref="B150:J150"/>
    <mergeCell ref="B141:J141"/>
    <mergeCell ref="B111:J111"/>
    <mergeCell ref="B68:J68"/>
    <mergeCell ref="B69:J69"/>
    <mergeCell ref="B75:J75"/>
    <mergeCell ref="B77:J77"/>
    <mergeCell ref="B89:J89"/>
    <mergeCell ref="B78:J78"/>
    <mergeCell ref="B127:J127"/>
    <mergeCell ref="B128:J128"/>
    <mergeCell ref="B126:J126"/>
    <mergeCell ref="B125:J125"/>
    <mergeCell ref="B140:J140"/>
    <mergeCell ref="B152:J152"/>
    <mergeCell ref="B146:J146"/>
    <mergeCell ref="B147:J147"/>
    <mergeCell ref="B148:J148"/>
    <mergeCell ref="B149:J149"/>
    <mergeCell ref="B134:J134"/>
    <mergeCell ref="B145:J145"/>
    <mergeCell ref="B142:J142"/>
    <mergeCell ref="B139:J139"/>
    <mergeCell ref="B135:J135"/>
    <mergeCell ref="B137:J137"/>
    <mergeCell ref="B143:J143"/>
    <mergeCell ref="B116:J116"/>
    <mergeCell ref="B117:J117"/>
    <mergeCell ref="B144:J144"/>
    <mergeCell ref="B129:J129"/>
    <mergeCell ref="B130:J130"/>
    <mergeCell ref="B138:J138"/>
    <mergeCell ref="B132:J132"/>
    <mergeCell ref="B133:J133"/>
    <mergeCell ref="B136:J136"/>
    <mergeCell ref="B131:J131"/>
    <mergeCell ref="B107:J107"/>
    <mergeCell ref="B115:J115"/>
    <mergeCell ref="B124:J124"/>
    <mergeCell ref="B119:J119"/>
    <mergeCell ref="B121:J121"/>
    <mergeCell ref="B100:J100"/>
    <mergeCell ref="B105:J105"/>
    <mergeCell ref="B114:J114"/>
    <mergeCell ref="B118:J118"/>
    <mergeCell ref="B120:J120"/>
    <mergeCell ref="B67:J67"/>
    <mergeCell ref="B108:J108"/>
    <mergeCell ref="B103:J103"/>
    <mergeCell ref="B96:J96"/>
    <mergeCell ref="B97:J97"/>
    <mergeCell ref="B102:J102"/>
    <mergeCell ref="B73:J73"/>
    <mergeCell ref="B104:J104"/>
    <mergeCell ref="B98:J98"/>
    <mergeCell ref="B95:J95"/>
    <mergeCell ref="B63:J63"/>
    <mergeCell ref="B57:J57"/>
    <mergeCell ref="B65:J65"/>
    <mergeCell ref="B56:J56"/>
    <mergeCell ref="B59:J59"/>
    <mergeCell ref="B64:J64"/>
    <mergeCell ref="B62:J62"/>
    <mergeCell ref="B61:J61"/>
    <mergeCell ref="B101:J101"/>
    <mergeCell ref="B94:J94"/>
    <mergeCell ref="B99:J99"/>
    <mergeCell ref="B92:J92"/>
    <mergeCell ref="B90:J90"/>
    <mergeCell ref="B91:J91"/>
    <mergeCell ref="B88:J88"/>
    <mergeCell ref="B18:J18"/>
    <mergeCell ref="B51:J51"/>
    <mergeCell ref="B55:J55"/>
    <mergeCell ref="B72:J72"/>
    <mergeCell ref="B71:J71"/>
    <mergeCell ref="B52:J52"/>
    <mergeCell ref="B60:J60"/>
    <mergeCell ref="B23:J23"/>
    <mergeCell ref="B87:J87"/>
    <mergeCell ref="B123:J123"/>
    <mergeCell ref="B122:J122"/>
    <mergeCell ref="B113:J113"/>
    <mergeCell ref="B106:J106"/>
    <mergeCell ref="B93:J93"/>
    <mergeCell ref="B79:J79"/>
    <mergeCell ref="B85:J85"/>
    <mergeCell ref="B80:J80"/>
    <mergeCell ref="B86:J86"/>
    <mergeCell ref="B81:J81"/>
    <mergeCell ref="B83:J83"/>
    <mergeCell ref="G40:J40"/>
    <mergeCell ref="B54:J54"/>
    <mergeCell ref="B45:J45"/>
    <mergeCell ref="B42:J42"/>
    <mergeCell ref="B40:D40"/>
    <mergeCell ref="B82:J82"/>
    <mergeCell ref="B76:J76"/>
    <mergeCell ref="B74:J74"/>
    <mergeCell ref="B70:J70"/>
  </mergeCells>
  <printOptions horizontalCentered="1"/>
  <pageMargins left="0.5905511811023623" right="0.5905511811023623" top="0.5905511811023623" bottom="0.5905511811023623" header="0.3937007874015748" footer="0.3937007874015748"/>
  <pageSetup horizontalDpi="600" verticalDpi="600" orientation="portrait" paperSize="9" scale="76" r:id="rId2"/>
  <headerFooter alignWithMargins="0">
    <oddFooter>&amp;C&amp;P</oddFooter>
  </headerFooter>
  <rowBreaks count="4" manualBreakCount="4">
    <brk id="43" max="9" man="1"/>
    <brk id="66" max="9" man="1"/>
    <brk id="109" max="9" man="1"/>
    <brk id="140" min="1" max="9" man="1"/>
  </rowBreaks>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BP432"/>
  <sheetViews>
    <sheetView view="pageBreakPreview" zoomScaleNormal="80" zoomScaleSheetLayoutView="100" workbookViewId="0" topLeftCell="A28">
      <selection activeCell="G36" sqref="G36:H36"/>
    </sheetView>
  </sheetViews>
  <sheetFormatPr defaultColWidth="9.00390625" defaultRowHeight="13.5"/>
  <cols>
    <col min="1" max="1" width="5.00390625" style="106" customWidth="1"/>
    <col min="2" max="2" width="9.00390625" style="106" customWidth="1"/>
    <col min="3" max="3" width="13.00390625" style="106" customWidth="1"/>
    <col min="4" max="6" width="3.375" style="106" customWidth="1"/>
    <col min="7" max="36" width="2.625" style="106" customWidth="1"/>
    <col min="37" max="37" width="5.625" style="106" customWidth="1"/>
    <col min="38" max="38" width="7.375" style="106" customWidth="1"/>
    <col min="39" max="57" width="7.625" style="106" hidden="1" customWidth="1"/>
    <col min="58" max="60" width="7.625" style="106" customWidth="1"/>
    <col min="61" max="61" width="8.50390625" style="106" customWidth="1"/>
    <col min="62" max="62" width="8.625" style="106" customWidth="1"/>
    <col min="63" max="16384" width="9.00390625" style="106" customWidth="1"/>
  </cols>
  <sheetData>
    <row r="1" spans="1:39" ht="90" customHeight="1">
      <c r="A1" s="784" t="s">
        <v>1246</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M1" s="106" t="s">
        <v>1282</v>
      </c>
    </row>
    <row r="2" spans="1:37" s="110" customFormat="1" ht="19.5" customHeight="1">
      <c r="A2" s="817" t="s">
        <v>1146</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9"/>
    </row>
    <row r="3" spans="1:37" s="110" customFormat="1" ht="63" customHeight="1">
      <c r="A3" s="821" t="s">
        <v>1147</v>
      </c>
      <c r="B3" s="822"/>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5"/>
    </row>
    <row r="4" spans="1:37" s="110" customFormat="1" ht="19.5" customHeight="1">
      <c r="A4" s="821" t="s">
        <v>1299</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5"/>
    </row>
    <row r="5" spans="1:40" s="110" customFormat="1" ht="19.5" customHeight="1">
      <c r="A5" s="821" t="s">
        <v>1300</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5"/>
      <c r="AN5" s="110" t="s">
        <v>1355</v>
      </c>
    </row>
    <row r="6" spans="1:40" s="110" customFormat="1" ht="19.5" customHeight="1">
      <c r="A6" s="821" t="s">
        <v>1349</v>
      </c>
      <c r="B6" s="822"/>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5"/>
      <c r="AN6" s="110" t="s">
        <v>1290</v>
      </c>
    </row>
    <row r="7" spans="1:37" s="110" customFormat="1" ht="19.5" customHeight="1">
      <c r="A7" s="821"/>
      <c r="B7" s="822"/>
      <c r="C7" s="822"/>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5"/>
    </row>
    <row r="8" spans="1:37" s="110" customFormat="1" ht="19.5" customHeight="1">
      <c r="A8" s="812" t="s">
        <v>1145</v>
      </c>
      <c r="B8" s="813"/>
      <c r="C8" s="813"/>
      <c r="D8" s="813"/>
      <c r="E8" s="813"/>
      <c r="F8" s="813"/>
      <c r="G8" s="813"/>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4"/>
    </row>
    <row r="9" spans="1:37" s="110" customFormat="1" ht="9" customHeight="1">
      <c r="A9" s="812"/>
      <c r="B9" s="813"/>
      <c r="C9" s="813"/>
      <c r="D9" s="813"/>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4"/>
    </row>
    <row r="10" spans="1:37" s="110" customFormat="1" ht="31.5" customHeight="1">
      <c r="A10" s="830" t="s">
        <v>1232</v>
      </c>
      <c r="B10" s="831"/>
      <c r="C10" s="831"/>
      <c r="D10" s="831"/>
      <c r="E10" s="831"/>
      <c r="F10" s="831"/>
      <c r="G10" s="831"/>
      <c r="H10" s="831"/>
      <c r="I10" s="831"/>
      <c r="J10" s="831"/>
      <c r="K10" s="831"/>
      <c r="L10" s="831"/>
      <c r="M10" s="831"/>
      <c r="N10" s="831"/>
      <c r="O10" s="831"/>
      <c r="P10" s="832"/>
      <c r="Q10" s="832"/>
      <c r="R10" s="832"/>
      <c r="S10" s="832"/>
      <c r="T10" s="832"/>
      <c r="U10" s="832"/>
      <c r="V10" s="832"/>
      <c r="W10" s="832"/>
      <c r="X10" s="832"/>
      <c r="Y10" s="832"/>
      <c r="Z10" s="832"/>
      <c r="AA10" s="832"/>
      <c r="AB10" s="832"/>
      <c r="AC10" s="832"/>
      <c r="AD10" s="832"/>
      <c r="AE10" s="832"/>
      <c r="AF10" s="832"/>
      <c r="AG10" s="832"/>
      <c r="AH10" s="832"/>
      <c r="AI10" s="832"/>
      <c r="AJ10" s="832"/>
      <c r="AK10" s="833"/>
    </row>
    <row r="11" spans="1:37" s="110" customFormat="1" ht="19.5" customHeight="1">
      <c r="A11" s="817" t="s">
        <v>1310</v>
      </c>
      <c r="B11" s="818"/>
      <c r="C11" s="818"/>
      <c r="D11" s="818"/>
      <c r="E11" s="818"/>
      <c r="F11" s="818"/>
      <c r="G11" s="818"/>
      <c r="H11" s="818"/>
      <c r="I11" s="818"/>
      <c r="J11" s="818"/>
      <c r="K11" s="818"/>
      <c r="L11" s="818"/>
      <c r="M11" s="818"/>
      <c r="N11" s="818"/>
      <c r="O11" s="818"/>
      <c r="P11" s="822"/>
      <c r="Q11" s="822"/>
      <c r="R11" s="822"/>
      <c r="S11" s="822"/>
      <c r="T11" s="822"/>
      <c r="U11" s="822"/>
      <c r="V11" s="822"/>
      <c r="W11" s="822"/>
      <c r="X11" s="822"/>
      <c r="Y11" s="822"/>
      <c r="Z11" s="822"/>
      <c r="AA11" s="822"/>
      <c r="AB11" s="822"/>
      <c r="AC11" s="822"/>
      <c r="AD11" s="822"/>
      <c r="AE11" s="822"/>
      <c r="AF11" s="822"/>
      <c r="AG11" s="822"/>
      <c r="AH11" s="822"/>
      <c r="AI11" s="822"/>
      <c r="AJ11" s="822"/>
      <c r="AK11" s="825"/>
    </row>
    <row r="12" spans="1:37" s="110" customFormat="1" ht="19.5" customHeight="1">
      <c r="A12" s="821" t="s">
        <v>1176</v>
      </c>
      <c r="B12" s="448"/>
      <c r="C12" s="448"/>
      <c r="D12" s="448"/>
      <c r="E12" s="448"/>
      <c r="F12" s="448"/>
      <c r="G12" s="448"/>
      <c r="H12" s="448"/>
      <c r="I12" s="448"/>
      <c r="J12" s="448"/>
      <c r="K12" s="448"/>
      <c r="L12" s="448"/>
      <c r="M12" s="448"/>
      <c r="N12" s="448"/>
      <c r="O12" s="834"/>
      <c r="P12" s="822"/>
      <c r="Q12" s="834"/>
      <c r="R12" s="834"/>
      <c r="S12" s="834"/>
      <c r="T12" s="834"/>
      <c r="U12" s="834"/>
      <c r="V12" s="834"/>
      <c r="W12" s="834"/>
      <c r="X12" s="834"/>
      <c r="Y12" s="834"/>
      <c r="Z12" s="834"/>
      <c r="AA12" s="834"/>
      <c r="AB12" s="834"/>
      <c r="AC12" s="834"/>
      <c r="AD12" s="834"/>
      <c r="AE12" s="834"/>
      <c r="AF12" s="834"/>
      <c r="AG12" s="834"/>
      <c r="AH12" s="834"/>
      <c r="AI12" s="834"/>
      <c r="AJ12" s="834"/>
      <c r="AK12" s="835"/>
    </row>
    <row r="13" spans="1:37" s="110" customFormat="1" ht="19.5" customHeight="1">
      <c r="A13" s="821" t="s">
        <v>1194</v>
      </c>
      <c r="B13" s="448"/>
      <c r="C13" s="448"/>
      <c r="D13" s="448"/>
      <c r="E13" s="448"/>
      <c r="F13" s="448"/>
      <c r="G13" s="448"/>
      <c r="H13" s="448"/>
      <c r="I13" s="448"/>
      <c r="J13" s="448"/>
      <c r="K13" s="448"/>
      <c r="L13" s="448"/>
      <c r="M13" s="448"/>
      <c r="N13" s="448"/>
      <c r="O13" s="834"/>
      <c r="P13" s="822"/>
      <c r="Q13" s="834"/>
      <c r="R13" s="834"/>
      <c r="S13" s="834"/>
      <c r="T13" s="834"/>
      <c r="U13" s="834"/>
      <c r="V13" s="834"/>
      <c r="W13" s="834"/>
      <c r="X13" s="834"/>
      <c r="Y13" s="834"/>
      <c r="Z13" s="834"/>
      <c r="AA13" s="834"/>
      <c r="AB13" s="834"/>
      <c r="AC13" s="834"/>
      <c r="AD13" s="834"/>
      <c r="AE13" s="834"/>
      <c r="AF13" s="834"/>
      <c r="AG13" s="834"/>
      <c r="AH13" s="834"/>
      <c r="AI13" s="834"/>
      <c r="AJ13" s="834"/>
      <c r="AK13" s="835"/>
    </row>
    <row r="14" spans="1:37" s="110" customFormat="1" ht="19.5" customHeight="1">
      <c r="A14" s="821" t="s">
        <v>1195</v>
      </c>
      <c r="B14" s="448"/>
      <c r="C14" s="448"/>
      <c r="D14" s="448"/>
      <c r="E14" s="448"/>
      <c r="F14" s="448"/>
      <c r="G14" s="448"/>
      <c r="H14" s="448"/>
      <c r="I14" s="448"/>
      <c r="J14" s="448"/>
      <c r="K14" s="448"/>
      <c r="L14" s="448"/>
      <c r="M14" s="448"/>
      <c r="N14" s="448"/>
      <c r="O14" s="834"/>
      <c r="P14" s="822"/>
      <c r="Q14" s="822"/>
      <c r="R14" s="822"/>
      <c r="S14" s="822"/>
      <c r="T14" s="822"/>
      <c r="U14" s="822"/>
      <c r="V14" s="822"/>
      <c r="W14" s="822"/>
      <c r="X14" s="822"/>
      <c r="Y14" s="822"/>
      <c r="Z14" s="822"/>
      <c r="AA14" s="822"/>
      <c r="AB14" s="822"/>
      <c r="AC14" s="822"/>
      <c r="AD14" s="822"/>
      <c r="AE14" s="822"/>
      <c r="AF14" s="822"/>
      <c r="AG14" s="822"/>
      <c r="AH14" s="822"/>
      <c r="AI14" s="822"/>
      <c r="AJ14" s="822"/>
      <c r="AK14" s="825"/>
    </row>
    <row r="15" spans="1:37" s="110" customFormat="1" ht="19.5" customHeight="1">
      <c r="A15" s="821" t="s">
        <v>1196</v>
      </c>
      <c r="B15" s="822"/>
      <c r="C15" s="822"/>
      <c r="D15" s="822"/>
      <c r="E15" s="822"/>
      <c r="F15" s="822"/>
      <c r="G15" s="822"/>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5"/>
    </row>
    <row r="16" spans="1:37" s="110" customFormat="1" ht="19.5" customHeight="1">
      <c r="A16" s="821" t="s">
        <v>1198</v>
      </c>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5"/>
    </row>
    <row r="17" spans="1:37" s="110" customFormat="1" ht="19.5" customHeight="1">
      <c r="A17" s="821" t="s">
        <v>1197</v>
      </c>
      <c r="B17" s="822"/>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5"/>
    </row>
    <row r="18" spans="1:37" s="110" customFormat="1" ht="19.5" customHeight="1">
      <c r="A18" s="821" t="s">
        <v>1154</v>
      </c>
      <c r="B18" s="822"/>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5"/>
    </row>
    <row r="19" spans="1:53" s="110" customFormat="1" ht="19.5" customHeight="1">
      <c r="A19" s="821" t="s">
        <v>1432</v>
      </c>
      <c r="B19" s="822"/>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5"/>
      <c r="AM19" s="821" t="s">
        <v>1433</v>
      </c>
      <c r="AN19" s="822"/>
      <c r="AO19" s="822"/>
      <c r="AP19" s="822"/>
      <c r="AQ19" s="822"/>
      <c r="AR19" s="822"/>
      <c r="AS19" s="822"/>
      <c r="AT19" s="822"/>
      <c r="AU19" s="822"/>
      <c r="AV19" s="822"/>
      <c r="AW19" s="822"/>
      <c r="AX19" s="822"/>
      <c r="AY19" s="822"/>
      <c r="AZ19" s="822"/>
      <c r="BA19" s="822"/>
    </row>
    <row r="20" spans="1:37" s="110" customFormat="1" ht="19.5" customHeight="1">
      <c r="A20" s="821" t="s">
        <v>1193</v>
      </c>
      <c r="B20" s="822"/>
      <c r="C20" s="822"/>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5"/>
    </row>
    <row r="21" spans="1:37" s="110" customFormat="1" ht="19.5" customHeight="1">
      <c r="A21" s="821" t="s">
        <v>1298</v>
      </c>
      <c r="B21" s="822"/>
      <c r="C21" s="822"/>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5"/>
    </row>
    <row r="22" spans="1:37" s="110" customFormat="1" ht="19.5" customHeight="1">
      <c r="A22" s="823" t="s">
        <v>1192</v>
      </c>
      <c r="B22" s="824"/>
      <c r="C22" s="824"/>
      <c r="D22" s="824"/>
      <c r="E22" s="824"/>
      <c r="F22" s="824"/>
      <c r="G22" s="824"/>
      <c r="H22" s="824"/>
      <c r="I22" s="824"/>
      <c r="J22" s="824"/>
      <c r="K22" s="824"/>
      <c r="L22" s="824"/>
      <c r="M22" s="824"/>
      <c r="N22" s="824"/>
      <c r="O22" s="824"/>
      <c r="P22" s="822"/>
      <c r="Q22" s="822"/>
      <c r="R22" s="822"/>
      <c r="S22" s="822"/>
      <c r="T22" s="822"/>
      <c r="U22" s="822"/>
      <c r="V22" s="822"/>
      <c r="W22" s="822"/>
      <c r="X22" s="822"/>
      <c r="Y22" s="822"/>
      <c r="Z22" s="822"/>
      <c r="AA22" s="822"/>
      <c r="AB22" s="822"/>
      <c r="AC22" s="822"/>
      <c r="AD22" s="822"/>
      <c r="AE22" s="822"/>
      <c r="AF22" s="822"/>
      <c r="AG22" s="822"/>
      <c r="AH22" s="822"/>
      <c r="AI22" s="822"/>
      <c r="AJ22" s="822"/>
      <c r="AK22" s="825"/>
    </row>
    <row r="23" spans="1:37" s="110" customFormat="1" ht="19.5" customHeight="1">
      <c r="A23" s="821" t="s">
        <v>1181</v>
      </c>
      <c r="B23" s="822"/>
      <c r="C23" s="822"/>
      <c r="D23" s="822"/>
      <c r="E23" s="822"/>
      <c r="F23" s="822"/>
      <c r="G23" s="822"/>
      <c r="H23" s="822"/>
      <c r="I23" s="822"/>
      <c r="J23" s="822"/>
      <c r="K23" s="822"/>
      <c r="L23" s="822"/>
      <c r="M23" s="822"/>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5"/>
    </row>
    <row r="24" spans="1:37" s="110" customFormat="1" ht="19.5" customHeight="1">
      <c r="A24" s="821" t="s">
        <v>1177</v>
      </c>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5"/>
    </row>
    <row r="25" spans="1:37" s="110" customFormat="1" ht="19.5" customHeight="1">
      <c r="A25" s="821" t="s">
        <v>1309</v>
      </c>
      <c r="B25" s="822"/>
      <c r="C25" s="822"/>
      <c r="D25" s="822"/>
      <c r="E25" s="822"/>
      <c r="F25" s="822"/>
      <c r="G25" s="822"/>
      <c r="H25" s="822"/>
      <c r="I25" s="822"/>
      <c r="J25" s="822"/>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5"/>
    </row>
    <row r="26" spans="1:37" s="110" customFormat="1" ht="19.5" customHeight="1">
      <c r="A26" s="821"/>
      <c r="B26" s="822"/>
      <c r="C26" s="822"/>
      <c r="D26" s="822"/>
      <c r="E26" s="822"/>
      <c r="F26" s="822"/>
      <c r="G26" s="822"/>
      <c r="H26" s="822"/>
      <c r="I26" s="822"/>
      <c r="J26" s="822"/>
      <c r="K26" s="822"/>
      <c r="L26" s="822"/>
      <c r="M26" s="822"/>
      <c r="N26" s="822"/>
      <c r="O26" s="822"/>
      <c r="P26" s="826"/>
      <c r="Q26" s="826"/>
      <c r="R26" s="826"/>
      <c r="S26" s="826"/>
      <c r="T26" s="826"/>
      <c r="U26" s="826"/>
      <c r="V26" s="826"/>
      <c r="W26" s="826"/>
      <c r="X26" s="826"/>
      <c r="Y26" s="826"/>
      <c r="Z26" s="826"/>
      <c r="AA26" s="826"/>
      <c r="AB26" s="826"/>
      <c r="AC26" s="826"/>
      <c r="AD26" s="826"/>
      <c r="AE26" s="826"/>
      <c r="AF26" s="826"/>
      <c r="AG26" s="826"/>
      <c r="AH26" s="826"/>
      <c r="AI26" s="826"/>
      <c r="AJ26" s="826"/>
      <c r="AK26" s="827"/>
    </row>
    <row r="27" spans="1:37" s="110" customFormat="1" ht="19.5" customHeight="1">
      <c r="A27" s="821"/>
      <c r="B27" s="822"/>
      <c r="C27" s="822"/>
      <c r="D27" s="822"/>
      <c r="E27" s="822"/>
      <c r="F27" s="822"/>
      <c r="G27" s="822"/>
      <c r="H27" s="822"/>
      <c r="I27" s="822"/>
      <c r="J27" s="822"/>
      <c r="K27" s="822"/>
      <c r="L27" s="822"/>
      <c r="M27" s="822"/>
      <c r="N27" s="822"/>
      <c r="O27" s="822"/>
      <c r="P27" s="815"/>
      <c r="Q27" s="815"/>
      <c r="R27" s="815"/>
      <c r="S27" s="815"/>
      <c r="T27" s="815"/>
      <c r="U27" s="815"/>
      <c r="V27" s="815"/>
      <c r="W27" s="815"/>
      <c r="X27" s="815"/>
      <c r="Y27" s="815"/>
      <c r="Z27" s="815"/>
      <c r="AA27" s="815"/>
      <c r="AB27" s="815"/>
      <c r="AC27" s="815"/>
      <c r="AD27" s="815"/>
      <c r="AE27" s="815"/>
      <c r="AF27" s="815"/>
      <c r="AG27" s="815"/>
      <c r="AH27" s="815"/>
      <c r="AI27" s="815"/>
      <c r="AJ27" s="815"/>
      <c r="AK27" s="816"/>
    </row>
    <row r="28" spans="1:37" s="110" customFormat="1" ht="19.5" customHeight="1">
      <c r="A28" s="817" t="s">
        <v>1478</v>
      </c>
      <c r="B28" s="818"/>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9"/>
    </row>
    <row r="29" spans="1:37" s="110" customFormat="1" ht="19.5" customHeight="1">
      <c r="A29" s="820"/>
      <c r="B29" s="815"/>
      <c r="C29" s="815"/>
      <c r="D29" s="815"/>
      <c r="E29" s="815"/>
      <c r="F29" s="815"/>
      <c r="G29" s="815"/>
      <c r="H29" s="815"/>
      <c r="I29" s="815"/>
      <c r="J29" s="815"/>
      <c r="K29" s="815"/>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6"/>
    </row>
    <row r="30" spans="1:37" ht="132" customHeight="1">
      <c r="A30" s="786" t="s">
        <v>1247</v>
      </c>
      <c r="B30" s="787"/>
      <c r="C30" s="787"/>
      <c r="D30" s="787"/>
      <c r="E30" s="787"/>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8"/>
    </row>
    <row r="31" spans="1:37" ht="30" customHeight="1">
      <c r="A31" s="564" t="s">
        <v>441</v>
      </c>
      <c r="B31" s="565"/>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6"/>
    </row>
    <row r="32" spans="1:40" s="110" customFormat="1" ht="7.5" customHeight="1">
      <c r="A32" s="789"/>
      <c r="B32" s="789"/>
      <c r="C32" s="789"/>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109"/>
      <c r="AN32" s="111"/>
    </row>
    <row r="33" spans="1:48" ht="30" customHeight="1">
      <c r="A33" s="504" t="s">
        <v>442</v>
      </c>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6"/>
      <c r="AV33" s="312" t="s">
        <v>1137</v>
      </c>
    </row>
    <row r="34" spans="1:48" ht="18.75" customHeight="1">
      <c r="A34" s="602" t="s">
        <v>521</v>
      </c>
      <c r="B34" s="612"/>
      <c r="C34" s="681" t="s">
        <v>69</v>
      </c>
      <c r="D34" s="463" t="s">
        <v>1435</v>
      </c>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107"/>
      <c r="AV34" s="357"/>
    </row>
    <row r="35" spans="1:48" ht="18.75" customHeight="1" thickBot="1">
      <c r="A35" s="809"/>
      <c r="B35" s="810"/>
      <c r="C35" s="473"/>
      <c r="D35" s="466"/>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107"/>
      <c r="AM35" s="391" t="s">
        <v>1434</v>
      </c>
      <c r="AV35" s="357" t="s">
        <v>529</v>
      </c>
    </row>
    <row r="36" spans="1:48" ht="22.5" customHeight="1" thickBot="1">
      <c r="A36" s="623"/>
      <c r="B36" s="624"/>
      <c r="C36" s="112" t="s">
        <v>68</v>
      </c>
      <c r="D36" s="811" t="s">
        <v>1283</v>
      </c>
      <c r="E36" s="495"/>
      <c r="F36" s="495"/>
      <c r="G36" s="457"/>
      <c r="H36" s="458"/>
      <c r="I36" s="113" t="s">
        <v>313</v>
      </c>
      <c r="J36" s="457"/>
      <c r="K36" s="458"/>
      <c r="L36" s="113" t="s">
        <v>312</v>
      </c>
      <c r="M36" s="457"/>
      <c r="N36" s="458"/>
      <c r="O36" s="114" t="s">
        <v>311</v>
      </c>
      <c r="P36" s="495"/>
      <c r="Q36" s="495"/>
      <c r="R36" s="495"/>
      <c r="S36" s="495"/>
      <c r="T36" s="495"/>
      <c r="U36" s="495"/>
      <c r="V36" s="495"/>
      <c r="W36" s="495"/>
      <c r="X36" s="495"/>
      <c r="Y36" s="495"/>
      <c r="Z36" s="495"/>
      <c r="AA36" s="495"/>
      <c r="AB36" s="495"/>
      <c r="AC36" s="495"/>
      <c r="AD36" s="495"/>
      <c r="AE36" s="495"/>
      <c r="AF36" s="495"/>
      <c r="AG36" s="495"/>
      <c r="AH36" s="495"/>
      <c r="AI36" s="495"/>
      <c r="AJ36" s="495"/>
      <c r="AK36" s="496"/>
      <c r="AL36" s="107"/>
      <c r="AN36" s="108"/>
      <c r="AV36" s="388" t="s">
        <v>530</v>
      </c>
    </row>
    <row r="37" spans="1:40" s="110" customFormat="1" ht="7.5" customHeight="1">
      <c r="A37" s="194"/>
      <c r="B37" s="805"/>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109"/>
      <c r="AN37" s="111"/>
    </row>
    <row r="38" spans="1:37" ht="30" customHeight="1">
      <c r="A38" s="504" t="s">
        <v>443</v>
      </c>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6"/>
    </row>
    <row r="39" spans="1:39" ht="18.75" customHeight="1" thickBot="1">
      <c r="A39" s="836" t="s">
        <v>704</v>
      </c>
      <c r="B39" s="501" t="s">
        <v>705</v>
      </c>
      <c r="C39" s="156" t="s">
        <v>69</v>
      </c>
      <c r="D39" s="463" t="s">
        <v>706</v>
      </c>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5"/>
      <c r="AL39" s="107"/>
      <c r="AM39" s="157" t="s">
        <v>1257</v>
      </c>
    </row>
    <row r="40" spans="1:40" ht="22.5" customHeight="1" thickBot="1">
      <c r="A40" s="837"/>
      <c r="B40" s="503"/>
      <c r="C40" s="112" t="s">
        <v>68</v>
      </c>
      <c r="D40" s="457" t="s">
        <v>714</v>
      </c>
      <c r="E40" s="536"/>
      <c r="F40" s="536"/>
      <c r="G40" s="458"/>
      <c r="H40" s="802" t="str">
        <f>IF(D40="継続",AM39,"　")</f>
        <v>　</v>
      </c>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4"/>
      <c r="AL40" s="107"/>
      <c r="AM40" s="157" t="s">
        <v>1132</v>
      </c>
      <c r="AN40" s="108"/>
    </row>
    <row r="41" spans="1:37" ht="7.5" customHeight="1">
      <c r="A41" s="837"/>
      <c r="B41" s="790"/>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row>
    <row r="42" spans="1:37" ht="30.75" customHeight="1">
      <c r="A42" s="837"/>
      <c r="B42" s="806" t="s">
        <v>708</v>
      </c>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8"/>
    </row>
    <row r="43" spans="1:38" ht="18.75" customHeight="1">
      <c r="A43" s="837"/>
      <c r="B43" s="512" t="s">
        <v>250</v>
      </c>
      <c r="C43" s="102" t="s">
        <v>67</v>
      </c>
      <c r="D43" s="689" t="s">
        <v>709</v>
      </c>
      <c r="E43" s="690"/>
      <c r="F43" s="690"/>
      <c r="G43" s="690"/>
      <c r="H43" s="690"/>
      <c r="I43" s="690"/>
      <c r="J43" s="690"/>
      <c r="K43" s="690"/>
      <c r="L43" s="651"/>
      <c r="M43" s="738"/>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40"/>
      <c r="AL43" s="107"/>
    </row>
    <row r="44" spans="1:37" ht="17.25" customHeight="1">
      <c r="A44" s="837"/>
      <c r="B44" s="513"/>
      <c r="C44" s="453" t="s">
        <v>69</v>
      </c>
      <c r="D44" s="466" t="s">
        <v>1264</v>
      </c>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8"/>
    </row>
    <row r="45" spans="1:39" ht="17.25">
      <c r="A45" s="837"/>
      <c r="B45" s="513"/>
      <c r="C45" s="679"/>
      <c r="D45" s="466"/>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8"/>
      <c r="AM45" s="157" t="s">
        <v>733</v>
      </c>
    </row>
    <row r="46" spans="1:39" ht="18" thickBot="1">
      <c r="A46" s="837"/>
      <c r="B46" s="513"/>
      <c r="C46" s="454"/>
      <c r="D46" s="466"/>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8"/>
      <c r="AM46" s="157" t="s">
        <v>734</v>
      </c>
    </row>
    <row r="47" spans="1:39" ht="22.5" customHeight="1" thickBot="1">
      <c r="A47" s="837"/>
      <c r="B47" s="483"/>
      <c r="C47" s="112" t="s">
        <v>68</v>
      </c>
      <c r="D47" s="797"/>
      <c r="E47" s="798"/>
      <c r="F47" s="798"/>
      <c r="G47" s="798"/>
      <c r="H47" s="798"/>
      <c r="I47" s="798"/>
      <c r="J47" s="798"/>
      <c r="K47" s="798"/>
      <c r="L47" s="799"/>
      <c r="M47" s="155"/>
      <c r="N47" s="618" t="str">
        <f>IF(D40=0,"",IF(D40="新規",AM46,IF(AND(D40="継続",D47=0),AM47,"")))</f>
        <v>新規申請の方は入力しないでください。</v>
      </c>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9"/>
      <c r="AM47" s="157" t="s">
        <v>245</v>
      </c>
    </row>
    <row r="48" spans="1:37" ht="7.5" customHeight="1">
      <c r="A48" s="837"/>
      <c r="B48" s="790"/>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row>
    <row r="49" spans="1:38" ht="18.75" customHeight="1">
      <c r="A49" s="837"/>
      <c r="B49" s="512" t="s">
        <v>1255</v>
      </c>
      <c r="C49" s="102" t="s">
        <v>67</v>
      </c>
      <c r="D49" s="689" t="s">
        <v>1260</v>
      </c>
      <c r="E49" s="690"/>
      <c r="F49" s="690"/>
      <c r="G49" s="690"/>
      <c r="H49" s="690"/>
      <c r="I49" s="690"/>
      <c r="J49" s="690"/>
      <c r="K49" s="690"/>
      <c r="L49" s="651"/>
      <c r="M49" s="738"/>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40"/>
      <c r="AL49" s="107"/>
    </row>
    <row r="50" spans="1:37" ht="17.25" customHeight="1">
      <c r="A50" s="837"/>
      <c r="B50" s="513"/>
      <c r="C50" s="453" t="s">
        <v>69</v>
      </c>
      <c r="D50" s="466" t="s">
        <v>1261</v>
      </c>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8"/>
    </row>
    <row r="51" spans="1:39" ht="18" thickBot="1">
      <c r="A51" s="837"/>
      <c r="B51" s="513"/>
      <c r="C51" s="454"/>
      <c r="D51" s="466"/>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8"/>
      <c r="AM51" s="157" t="s">
        <v>734</v>
      </c>
    </row>
    <row r="52" spans="1:39" ht="22.5" customHeight="1" thickBot="1">
      <c r="A52" s="838"/>
      <c r="B52" s="483"/>
      <c r="C52" s="112" t="s">
        <v>68</v>
      </c>
      <c r="D52" s="797"/>
      <c r="E52" s="798"/>
      <c r="F52" s="798"/>
      <c r="G52" s="798"/>
      <c r="H52" s="798"/>
      <c r="I52" s="798"/>
      <c r="J52" s="798"/>
      <c r="K52" s="798"/>
      <c r="L52" s="799"/>
      <c r="M52" s="155"/>
      <c r="N52" s="618" t="str">
        <f>IF(D40=0,"",IF(D40="新規",AM51,IF(AND(D40="継続",D52=0),AM52,"")))</f>
        <v>新規申請の方は入力しないでください。</v>
      </c>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9"/>
      <c r="AM52" s="157" t="s">
        <v>1268</v>
      </c>
    </row>
    <row r="53" spans="1:37" ht="7.5" customHeight="1">
      <c r="A53" s="195"/>
      <c r="B53" s="790"/>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row>
    <row r="54" spans="1:39" ht="71.25" customHeight="1">
      <c r="A54" s="655" t="s">
        <v>1228</v>
      </c>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6"/>
      <c r="AM54" s="157" t="s">
        <v>1123</v>
      </c>
    </row>
    <row r="55" spans="1:37" ht="18.75" customHeight="1">
      <c r="A55" s="668" t="s">
        <v>168</v>
      </c>
      <c r="B55" s="471" t="s">
        <v>48</v>
      </c>
      <c r="C55" s="101" t="s">
        <v>67</v>
      </c>
      <c r="D55" s="656" t="s">
        <v>169</v>
      </c>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row>
    <row r="56" spans="1:37" ht="17.25" customHeight="1">
      <c r="A56" s="669"/>
      <c r="B56" s="471"/>
      <c r="C56" s="473" t="s">
        <v>69</v>
      </c>
      <c r="D56" s="474" t="s">
        <v>943</v>
      </c>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row>
    <row r="57" spans="1:37" ht="21" customHeight="1" thickBot="1">
      <c r="A57" s="669"/>
      <c r="B57" s="471"/>
      <c r="C57" s="473"/>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row>
    <row r="58" spans="1:37" ht="22.5" customHeight="1" thickBot="1">
      <c r="A58" s="669"/>
      <c r="B58" s="471"/>
      <c r="C58" s="112" t="s">
        <v>68</v>
      </c>
      <c r="D58" s="671"/>
      <c r="E58" s="672"/>
      <c r="F58" s="672"/>
      <c r="G58" s="672"/>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672"/>
      <c r="AK58" s="673"/>
    </row>
    <row r="59" spans="1:37" ht="7.5" customHeight="1">
      <c r="A59" s="669"/>
      <c r="B59" s="800"/>
      <c r="C59" s="801"/>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row>
    <row r="60" spans="1:37" ht="18.75" customHeight="1">
      <c r="A60" s="669"/>
      <c r="B60" s="471" t="s">
        <v>49</v>
      </c>
      <c r="C60" s="101" t="s">
        <v>67</v>
      </c>
      <c r="D60" s="656" t="s">
        <v>126</v>
      </c>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row>
    <row r="61" spans="1:37" ht="11.25" customHeight="1">
      <c r="A61" s="669"/>
      <c r="B61" s="471"/>
      <c r="C61" s="453" t="s">
        <v>69</v>
      </c>
      <c r="D61" s="474" t="s">
        <v>1291</v>
      </c>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row>
    <row r="62" spans="1:37" ht="7.5" customHeight="1" thickBot="1">
      <c r="A62" s="669"/>
      <c r="B62" s="471"/>
      <c r="C62" s="454"/>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row>
    <row r="63" spans="1:37" ht="22.5" customHeight="1" thickBot="1">
      <c r="A63" s="669"/>
      <c r="B63" s="471"/>
      <c r="C63" s="112" t="s">
        <v>68</v>
      </c>
      <c r="D63" s="671"/>
      <c r="E63" s="672"/>
      <c r="F63" s="672"/>
      <c r="G63" s="672"/>
      <c r="H63" s="672"/>
      <c r="I63" s="672"/>
      <c r="J63" s="672"/>
      <c r="K63" s="672"/>
      <c r="L63" s="672"/>
      <c r="M63" s="672"/>
      <c r="N63" s="672"/>
      <c r="O63" s="672"/>
      <c r="P63" s="672"/>
      <c r="Q63" s="672"/>
      <c r="R63" s="672"/>
      <c r="S63" s="672"/>
      <c r="T63" s="672"/>
      <c r="U63" s="672"/>
      <c r="V63" s="672"/>
      <c r="W63" s="672"/>
      <c r="X63" s="672"/>
      <c r="Y63" s="672"/>
      <c r="Z63" s="672"/>
      <c r="AA63" s="672"/>
      <c r="AB63" s="672"/>
      <c r="AC63" s="672"/>
      <c r="AD63" s="672"/>
      <c r="AE63" s="672"/>
      <c r="AF63" s="672"/>
      <c r="AG63" s="672"/>
      <c r="AH63" s="672"/>
      <c r="AI63" s="672"/>
      <c r="AJ63" s="672"/>
      <c r="AK63" s="673"/>
    </row>
    <row r="64" spans="1:37" ht="7.5" customHeight="1">
      <c r="A64" s="669"/>
      <c r="B64" s="523"/>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row>
    <row r="65" spans="1:37" ht="18.75" customHeight="1">
      <c r="A65" s="669"/>
      <c r="B65" s="471" t="s">
        <v>722</v>
      </c>
      <c r="C65" s="101" t="s">
        <v>67</v>
      </c>
      <c r="D65" s="656" t="s">
        <v>731</v>
      </c>
      <c r="E65" s="656"/>
      <c r="F65" s="656"/>
      <c r="G65" s="656"/>
      <c r="H65" s="656"/>
      <c r="I65" s="656"/>
      <c r="J65" s="656"/>
      <c r="K65" s="656"/>
      <c r="L65" s="656"/>
      <c r="M65" s="656"/>
      <c r="N65" s="656"/>
      <c r="O65" s="656"/>
      <c r="P65" s="656"/>
      <c r="Q65" s="656"/>
      <c r="R65" s="656"/>
      <c r="S65" s="656"/>
      <c r="T65" s="656"/>
      <c r="U65" s="656"/>
      <c r="V65" s="656"/>
      <c r="W65" s="656"/>
      <c r="X65" s="656"/>
      <c r="Y65" s="656"/>
      <c r="Z65" s="656"/>
      <c r="AA65" s="656"/>
      <c r="AB65" s="656"/>
      <c r="AC65" s="656"/>
      <c r="AD65" s="656"/>
      <c r="AE65" s="656"/>
      <c r="AF65" s="656"/>
      <c r="AG65" s="656"/>
      <c r="AH65" s="656"/>
      <c r="AI65" s="656"/>
      <c r="AJ65" s="656"/>
      <c r="AK65" s="656"/>
    </row>
    <row r="66" spans="1:37" ht="11.25" customHeight="1">
      <c r="A66" s="669"/>
      <c r="B66" s="471"/>
      <c r="C66" s="473" t="s">
        <v>69</v>
      </c>
      <c r="D66" s="474" t="s">
        <v>1292</v>
      </c>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row>
    <row r="67" spans="1:37" ht="7.5" customHeight="1" thickBot="1">
      <c r="A67" s="669"/>
      <c r="B67" s="471"/>
      <c r="C67" s="473"/>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row>
    <row r="68" spans="1:37" ht="22.5" customHeight="1" thickBot="1">
      <c r="A68" s="669"/>
      <c r="B68" s="471"/>
      <c r="C68" s="112" t="s">
        <v>68</v>
      </c>
      <c r="D68" s="671"/>
      <c r="E68" s="672"/>
      <c r="F68" s="672"/>
      <c r="G68" s="672"/>
      <c r="H68" s="672"/>
      <c r="I68" s="672"/>
      <c r="J68" s="672"/>
      <c r="K68" s="672"/>
      <c r="L68" s="672"/>
      <c r="M68" s="672"/>
      <c r="N68" s="672"/>
      <c r="O68" s="672"/>
      <c r="P68" s="672"/>
      <c r="Q68" s="672"/>
      <c r="R68" s="672"/>
      <c r="S68" s="672"/>
      <c r="T68" s="672"/>
      <c r="U68" s="672"/>
      <c r="V68" s="672"/>
      <c r="W68" s="672"/>
      <c r="X68" s="672"/>
      <c r="Y68" s="672"/>
      <c r="Z68" s="672"/>
      <c r="AA68" s="672"/>
      <c r="AB68" s="672"/>
      <c r="AC68" s="672"/>
      <c r="AD68" s="672"/>
      <c r="AE68" s="672"/>
      <c r="AF68" s="672"/>
      <c r="AG68" s="672"/>
      <c r="AH68" s="672"/>
      <c r="AI68" s="672"/>
      <c r="AJ68" s="672"/>
      <c r="AK68" s="673"/>
    </row>
    <row r="69" spans="1:37" ht="7.5" customHeight="1">
      <c r="A69" s="669"/>
      <c r="B69" s="523"/>
      <c r="C69" s="524"/>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524"/>
      <c r="AK69" s="524"/>
    </row>
    <row r="70" spans="1:37" ht="18.75" customHeight="1">
      <c r="A70" s="669"/>
      <c r="B70" s="512"/>
      <c r="C70" s="100" t="s">
        <v>67</v>
      </c>
      <c r="D70" s="525" t="s">
        <v>729</v>
      </c>
      <c r="E70" s="526"/>
      <c r="F70" s="526"/>
      <c r="G70" s="526"/>
      <c r="H70" s="526"/>
      <c r="I70" s="526"/>
      <c r="J70" s="526"/>
      <c r="K70" s="526"/>
      <c r="L70" s="526"/>
      <c r="M70" s="526"/>
      <c r="N70" s="526"/>
      <c r="O70" s="526"/>
      <c r="P70" s="526"/>
      <c r="Q70" s="526"/>
      <c r="R70" s="527"/>
      <c r="S70" s="652"/>
      <c r="T70" s="652"/>
      <c r="U70" s="652"/>
      <c r="V70" s="652"/>
      <c r="W70" s="652"/>
      <c r="X70" s="652"/>
      <c r="Y70" s="652"/>
      <c r="Z70" s="652"/>
      <c r="AA70" s="652"/>
      <c r="AB70" s="652"/>
      <c r="AC70" s="652"/>
      <c r="AD70" s="652"/>
      <c r="AE70" s="652"/>
      <c r="AF70" s="652"/>
      <c r="AG70" s="652"/>
      <c r="AH70" s="652"/>
      <c r="AI70" s="652"/>
      <c r="AJ70" s="652"/>
      <c r="AK70" s="652"/>
    </row>
    <row r="71" spans="1:37" ht="11.25" customHeight="1">
      <c r="A71" s="669"/>
      <c r="B71" s="513"/>
      <c r="C71" s="485" t="s">
        <v>69</v>
      </c>
      <c r="D71" s="474" t="s">
        <v>944</v>
      </c>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row>
    <row r="72" spans="1:37" ht="7.5" customHeight="1" thickBot="1">
      <c r="A72" s="669"/>
      <c r="B72" s="513"/>
      <c r="C72" s="485"/>
      <c r="D72" s="460"/>
      <c r="E72" s="460"/>
      <c r="F72" s="460"/>
      <c r="G72" s="460"/>
      <c r="H72" s="460"/>
      <c r="I72" s="460"/>
      <c r="J72" s="460"/>
      <c r="K72" s="460"/>
      <c r="L72" s="460"/>
      <c r="M72" s="460"/>
      <c r="N72" s="460"/>
      <c r="O72" s="460"/>
      <c r="P72" s="460"/>
      <c r="Q72" s="460"/>
      <c r="R72" s="460"/>
      <c r="S72" s="474"/>
      <c r="T72" s="474"/>
      <c r="U72" s="474"/>
      <c r="V72" s="474"/>
      <c r="W72" s="474"/>
      <c r="X72" s="474"/>
      <c r="Y72" s="474"/>
      <c r="Z72" s="474"/>
      <c r="AA72" s="474"/>
      <c r="AB72" s="474"/>
      <c r="AC72" s="474"/>
      <c r="AD72" s="474"/>
      <c r="AE72" s="474"/>
      <c r="AF72" s="474"/>
      <c r="AG72" s="474"/>
      <c r="AH72" s="474"/>
      <c r="AI72" s="474"/>
      <c r="AJ72" s="474"/>
      <c r="AK72" s="474"/>
    </row>
    <row r="73" spans="1:37" ht="23.25" customHeight="1" thickBot="1">
      <c r="A73" s="669"/>
      <c r="B73" s="189" t="s">
        <v>70</v>
      </c>
      <c r="C73" s="122" t="s">
        <v>68</v>
      </c>
      <c r="D73" s="552"/>
      <c r="E73" s="553"/>
      <c r="F73" s="553"/>
      <c r="G73" s="553"/>
      <c r="H73" s="553"/>
      <c r="I73" s="553"/>
      <c r="J73" s="553"/>
      <c r="K73" s="553"/>
      <c r="L73" s="553"/>
      <c r="M73" s="553"/>
      <c r="N73" s="553"/>
      <c r="O73" s="553"/>
      <c r="P73" s="553"/>
      <c r="Q73" s="553"/>
      <c r="R73" s="554"/>
      <c r="S73" s="852"/>
      <c r="T73" s="853"/>
      <c r="U73" s="853"/>
      <c r="V73" s="853"/>
      <c r="W73" s="853"/>
      <c r="X73" s="853"/>
      <c r="Y73" s="853"/>
      <c r="Z73" s="853"/>
      <c r="AA73" s="853"/>
      <c r="AB73" s="853"/>
      <c r="AC73" s="853"/>
      <c r="AD73" s="853"/>
      <c r="AE73" s="853"/>
      <c r="AF73" s="853"/>
      <c r="AG73" s="853"/>
      <c r="AH73" s="853"/>
      <c r="AI73" s="853"/>
      <c r="AJ73" s="853"/>
      <c r="AK73" s="853"/>
    </row>
    <row r="74" spans="1:37" ht="22.5" customHeight="1" thickBot="1">
      <c r="A74" s="670"/>
      <c r="B74" s="116" t="s">
        <v>811</v>
      </c>
      <c r="C74" s="122" t="s">
        <v>68</v>
      </c>
      <c r="D74" s="552"/>
      <c r="E74" s="553"/>
      <c r="F74" s="553"/>
      <c r="G74" s="553"/>
      <c r="H74" s="553"/>
      <c r="I74" s="553"/>
      <c r="J74" s="553"/>
      <c r="K74" s="553"/>
      <c r="L74" s="553"/>
      <c r="M74" s="553"/>
      <c r="N74" s="553"/>
      <c r="O74" s="553"/>
      <c r="P74" s="553"/>
      <c r="Q74" s="553"/>
      <c r="R74" s="554"/>
      <c r="S74" s="651"/>
      <c r="T74" s="652"/>
      <c r="U74" s="652"/>
      <c r="V74" s="652"/>
      <c r="W74" s="652"/>
      <c r="X74" s="652"/>
      <c r="Y74" s="652"/>
      <c r="Z74" s="652"/>
      <c r="AA74" s="652"/>
      <c r="AB74" s="652"/>
      <c r="AC74" s="652"/>
      <c r="AD74" s="652"/>
      <c r="AE74" s="652"/>
      <c r="AF74" s="652"/>
      <c r="AG74" s="652"/>
      <c r="AH74" s="652"/>
      <c r="AI74" s="652"/>
      <c r="AJ74" s="652"/>
      <c r="AK74" s="652"/>
    </row>
    <row r="75" spans="1:40" s="110" customFormat="1" ht="30" customHeight="1">
      <c r="A75" s="805"/>
      <c r="B75" s="805"/>
      <c r="C75" s="805"/>
      <c r="D75" s="805"/>
      <c r="E75" s="805"/>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5"/>
      <c r="AL75" s="109"/>
      <c r="AN75" s="111"/>
    </row>
    <row r="76" spans="1:37" ht="30" customHeight="1">
      <c r="A76" s="564" t="s">
        <v>444</v>
      </c>
      <c r="B76" s="565"/>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6"/>
    </row>
    <row r="77" spans="1:40" s="110" customFormat="1" ht="7.5" customHeight="1">
      <c r="A77" s="789"/>
      <c r="B77" s="789"/>
      <c r="C77" s="789"/>
      <c r="D77" s="789"/>
      <c r="E77" s="789"/>
      <c r="F77" s="789"/>
      <c r="G77" s="789"/>
      <c r="H77" s="789"/>
      <c r="I77" s="789"/>
      <c r="J77" s="789"/>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109"/>
      <c r="AN77" s="111"/>
    </row>
    <row r="78" spans="1:37" ht="30" customHeight="1">
      <c r="A78" s="504" t="s">
        <v>445</v>
      </c>
      <c r="B78" s="505"/>
      <c r="C78" s="505"/>
      <c r="D78" s="505"/>
      <c r="E78" s="505"/>
      <c r="F78" s="505"/>
      <c r="G78" s="505"/>
      <c r="H78" s="505"/>
      <c r="I78" s="505"/>
      <c r="J78" s="505"/>
      <c r="K78" s="505"/>
      <c r="L78" s="505"/>
      <c r="M78" s="505"/>
      <c r="N78" s="505"/>
      <c r="O78" s="505"/>
      <c r="P78" s="505"/>
      <c r="Q78" s="505"/>
      <c r="R78" s="505"/>
      <c r="S78" s="505"/>
      <c r="T78" s="505"/>
      <c r="U78" s="505"/>
      <c r="V78" s="505"/>
      <c r="W78" s="505"/>
      <c r="X78" s="505"/>
      <c r="Y78" s="505"/>
      <c r="Z78" s="505"/>
      <c r="AA78" s="505"/>
      <c r="AB78" s="505"/>
      <c r="AC78" s="505"/>
      <c r="AD78" s="505"/>
      <c r="AE78" s="505"/>
      <c r="AF78" s="505"/>
      <c r="AG78" s="505"/>
      <c r="AH78" s="505"/>
      <c r="AI78" s="505"/>
      <c r="AJ78" s="505"/>
      <c r="AK78" s="506"/>
    </row>
    <row r="79" spans="1:37" ht="11.25" customHeight="1">
      <c r="A79" s="840"/>
      <c r="B79" s="470" t="s">
        <v>61</v>
      </c>
      <c r="C79" s="453" t="s">
        <v>69</v>
      </c>
      <c r="D79" s="466" t="s">
        <v>735</v>
      </c>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8"/>
    </row>
    <row r="80" spans="1:37" ht="7.5" customHeight="1" thickBot="1">
      <c r="A80" s="841"/>
      <c r="B80" s="471"/>
      <c r="C80" s="454"/>
      <c r="D80" s="466"/>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8"/>
    </row>
    <row r="81" spans="1:37" ht="22.5" customHeight="1" thickBot="1">
      <c r="A81" s="841"/>
      <c r="B81" s="471"/>
      <c r="C81" s="112" t="s">
        <v>68</v>
      </c>
      <c r="D81" s="457"/>
      <c r="E81" s="536"/>
      <c r="F81" s="536"/>
      <c r="G81" s="458"/>
      <c r="H81" s="494"/>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6"/>
    </row>
    <row r="82" spans="1:37" ht="7.5" customHeight="1">
      <c r="A82" s="841"/>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row>
    <row r="83" spans="1:37" ht="18.75" customHeight="1">
      <c r="A83" s="841"/>
      <c r="B83" s="470" t="s">
        <v>1403</v>
      </c>
      <c r="C83" s="101" t="s">
        <v>67</v>
      </c>
      <c r="D83" s="472" t="s">
        <v>1402</v>
      </c>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2"/>
      <c r="AD83" s="472"/>
      <c r="AE83" s="472"/>
      <c r="AF83" s="472"/>
      <c r="AG83" s="472"/>
      <c r="AH83" s="472"/>
      <c r="AI83" s="472"/>
      <c r="AJ83" s="472"/>
      <c r="AK83" s="472"/>
    </row>
    <row r="84" spans="1:37" ht="11.25" customHeight="1">
      <c r="A84" s="841"/>
      <c r="B84" s="471"/>
      <c r="C84" s="473" t="s">
        <v>69</v>
      </c>
      <c r="D84" s="474" t="s">
        <v>1404</v>
      </c>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row>
    <row r="85" spans="1:37" ht="8.25" customHeight="1" thickBot="1">
      <c r="A85" s="841"/>
      <c r="B85" s="471"/>
      <c r="C85" s="473"/>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row>
    <row r="86" spans="1:37" ht="22.5" customHeight="1" thickBot="1">
      <c r="A86" s="841"/>
      <c r="B86" s="471"/>
      <c r="C86" s="112" t="s">
        <v>68</v>
      </c>
      <c r="D86" s="552"/>
      <c r="E86" s="553"/>
      <c r="F86" s="553"/>
      <c r="G86" s="553"/>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4"/>
    </row>
    <row r="87" spans="1:37" ht="7.5" customHeight="1">
      <c r="A87" s="841"/>
      <c r="B87" s="469"/>
      <c r="C87" s="469"/>
      <c r="D87" s="469"/>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row>
    <row r="88" spans="1:37" ht="18.75" customHeight="1">
      <c r="A88" s="674" t="s">
        <v>65</v>
      </c>
      <c r="B88" s="471" t="s">
        <v>279</v>
      </c>
      <c r="C88" s="101" t="s">
        <v>67</v>
      </c>
      <c r="D88" s="533" t="s">
        <v>66</v>
      </c>
      <c r="E88" s="534"/>
      <c r="F88" s="534"/>
      <c r="G88" s="534"/>
      <c r="H88" s="534"/>
      <c r="I88" s="534"/>
      <c r="J88" s="534"/>
      <c r="K88" s="534"/>
      <c r="L88" s="534"/>
      <c r="M88" s="534"/>
      <c r="N88" s="534"/>
      <c r="O88" s="534"/>
      <c r="P88" s="534"/>
      <c r="Q88" s="534"/>
      <c r="R88" s="534"/>
      <c r="S88" s="534"/>
      <c r="T88" s="534"/>
      <c r="U88" s="534"/>
      <c r="V88" s="534"/>
      <c r="W88" s="534"/>
      <c r="X88" s="534"/>
      <c r="Y88" s="534"/>
      <c r="Z88" s="534"/>
      <c r="AA88" s="534"/>
      <c r="AB88" s="534"/>
      <c r="AC88" s="534"/>
      <c r="AD88" s="534"/>
      <c r="AE88" s="534"/>
      <c r="AF88" s="534"/>
      <c r="AG88" s="534"/>
      <c r="AH88" s="534"/>
      <c r="AI88" s="534"/>
      <c r="AJ88" s="534"/>
      <c r="AK88" s="535"/>
    </row>
    <row r="89" spans="1:37" ht="17.25" customHeight="1">
      <c r="A89" s="674"/>
      <c r="B89" s="471"/>
      <c r="C89" s="473" t="s">
        <v>69</v>
      </c>
      <c r="D89" s="474" t="s">
        <v>1284</v>
      </c>
      <c r="E89" s="475"/>
      <c r="F89" s="475"/>
      <c r="G89" s="475"/>
      <c r="H89" s="475"/>
      <c r="I89" s="475"/>
      <c r="J89" s="475"/>
      <c r="K89" s="475"/>
      <c r="L89" s="475"/>
      <c r="M89" s="475"/>
      <c r="N89" s="475"/>
      <c r="O89" s="475"/>
      <c r="P89" s="475"/>
      <c r="Q89" s="475"/>
      <c r="R89" s="475"/>
      <c r="S89" s="475"/>
      <c r="T89" s="475"/>
      <c r="U89" s="475"/>
      <c r="V89" s="475"/>
      <c r="W89" s="475"/>
      <c r="X89" s="475"/>
      <c r="Y89" s="475"/>
      <c r="Z89" s="475"/>
      <c r="AA89" s="475"/>
      <c r="AB89" s="475"/>
      <c r="AC89" s="475"/>
      <c r="AD89" s="475"/>
      <c r="AE89" s="475"/>
      <c r="AF89" s="475"/>
      <c r="AG89" s="475"/>
      <c r="AH89" s="475"/>
      <c r="AI89" s="475"/>
      <c r="AJ89" s="475"/>
      <c r="AK89" s="475"/>
    </row>
    <row r="90" spans="1:37" ht="17.25">
      <c r="A90" s="674"/>
      <c r="B90" s="471"/>
      <c r="C90" s="473"/>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c r="AG90" s="475"/>
      <c r="AH90" s="475"/>
      <c r="AI90" s="475"/>
      <c r="AJ90" s="475"/>
      <c r="AK90" s="475"/>
    </row>
    <row r="91" spans="1:37" ht="17.25">
      <c r="A91" s="674"/>
      <c r="B91" s="471"/>
      <c r="C91" s="473"/>
      <c r="D91" s="476"/>
      <c r="E91" s="476"/>
      <c r="F91" s="476"/>
      <c r="G91" s="476"/>
      <c r="H91" s="476"/>
      <c r="I91" s="476"/>
      <c r="J91" s="476"/>
      <c r="K91" s="476"/>
      <c r="L91" s="476"/>
      <c r="M91" s="476"/>
      <c r="N91" s="476"/>
      <c r="O91" s="476"/>
      <c r="P91" s="476"/>
      <c r="Q91" s="476"/>
      <c r="R91" s="476"/>
      <c r="S91" s="476"/>
      <c r="T91" s="476"/>
      <c r="U91" s="476"/>
      <c r="V91" s="476"/>
      <c r="W91" s="476"/>
      <c r="X91" s="476"/>
      <c r="Y91" s="476"/>
      <c r="Z91" s="476"/>
      <c r="AA91" s="476"/>
      <c r="AB91" s="476"/>
      <c r="AC91" s="476"/>
      <c r="AD91" s="476"/>
      <c r="AE91" s="476"/>
      <c r="AF91" s="476"/>
      <c r="AG91" s="476"/>
      <c r="AH91" s="476"/>
      <c r="AI91" s="476"/>
      <c r="AJ91" s="476"/>
      <c r="AK91" s="476"/>
    </row>
    <row r="92" spans="1:37" ht="17.25">
      <c r="A92" s="674"/>
      <c r="B92" s="471"/>
      <c r="C92" s="473"/>
      <c r="D92" s="476"/>
      <c r="E92" s="476"/>
      <c r="F92" s="476"/>
      <c r="G92" s="476"/>
      <c r="H92" s="476"/>
      <c r="I92" s="476"/>
      <c r="J92" s="476"/>
      <c r="K92" s="476"/>
      <c r="L92" s="476"/>
      <c r="M92" s="476"/>
      <c r="N92" s="476"/>
      <c r="O92" s="476"/>
      <c r="P92" s="476"/>
      <c r="Q92" s="476"/>
      <c r="R92" s="476"/>
      <c r="S92" s="476"/>
      <c r="T92" s="476"/>
      <c r="U92" s="476"/>
      <c r="V92" s="476"/>
      <c r="W92" s="476"/>
      <c r="X92" s="476"/>
      <c r="Y92" s="476"/>
      <c r="Z92" s="476"/>
      <c r="AA92" s="476"/>
      <c r="AB92" s="476"/>
      <c r="AC92" s="476"/>
      <c r="AD92" s="476"/>
      <c r="AE92" s="476"/>
      <c r="AF92" s="476"/>
      <c r="AG92" s="476"/>
      <c r="AH92" s="476"/>
      <c r="AI92" s="476"/>
      <c r="AJ92" s="476"/>
      <c r="AK92" s="476"/>
    </row>
    <row r="93" spans="1:37" ht="18" thickBot="1">
      <c r="A93" s="674"/>
      <c r="B93" s="471"/>
      <c r="C93" s="473"/>
      <c r="D93" s="476"/>
      <c r="E93" s="476"/>
      <c r="F93" s="476"/>
      <c r="G93" s="476"/>
      <c r="H93" s="476"/>
      <c r="I93" s="476"/>
      <c r="J93" s="476"/>
      <c r="K93" s="476"/>
      <c r="L93" s="476"/>
      <c r="M93" s="476"/>
      <c r="N93" s="476"/>
      <c r="O93" s="476"/>
      <c r="P93" s="476"/>
      <c r="Q93" s="476"/>
      <c r="R93" s="476"/>
      <c r="S93" s="476"/>
      <c r="T93" s="476"/>
      <c r="U93" s="476"/>
      <c r="V93" s="476"/>
      <c r="W93" s="476"/>
      <c r="X93" s="476"/>
      <c r="Y93" s="476"/>
      <c r="Z93" s="476"/>
      <c r="AA93" s="476"/>
      <c r="AB93" s="476"/>
      <c r="AC93" s="476"/>
      <c r="AD93" s="476"/>
      <c r="AE93" s="476"/>
      <c r="AF93" s="476"/>
      <c r="AG93" s="476"/>
      <c r="AH93" s="476"/>
      <c r="AI93" s="476"/>
      <c r="AJ93" s="476"/>
      <c r="AK93" s="476"/>
    </row>
    <row r="94" spans="1:37" ht="45" customHeight="1" thickBot="1">
      <c r="A94" s="674"/>
      <c r="B94" s="471"/>
      <c r="C94" s="112" t="s">
        <v>68</v>
      </c>
      <c r="D94" s="657"/>
      <c r="E94" s="658"/>
      <c r="F94" s="658"/>
      <c r="G94" s="658"/>
      <c r="H94" s="658"/>
      <c r="I94" s="658"/>
      <c r="J94" s="658"/>
      <c r="K94" s="658"/>
      <c r="L94" s="658"/>
      <c r="M94" s="658"/>
      <c r="N94" s="658"/>
      <c r="O94" s="658"/>
      <c r="P94" s="658"/>
      <c r="Q94" s="658"/>
      <c r="R94" s="658"/>
      <c r="S94" s="658"/>
      <c r="T94" s="658"/>
      <c r="U94" s="658"/>
      <c r="V94" s="658"/>
      <c r="W94" s="658"/>
      <c r="X94" s="658"/>
      <c r="Y94" s="658"/>
      <c r="Z94" s="658"/>
      <c r="AA94" s="658"/>
      <c r="AB94" s="658"/>
      <c r="AC94" s="658"/>
      <c r="AD94" s="658"/>
      <c r="AE94" s="658"/>
      <c r="AF94" s="658"/>
      <c r="AG94" s="658"/>
      <c r="AH94" s="658"/>
      <c r="AI94" s="658"/>
      <c r="AJ94" s="658"/>
      <c r="AK94" s="659"/>
    </row>
    <row r="95" spans="1:37" ht="7.5" customHeight="1">
      <c r="A95" s="674"/>
      <c r="B95" s="523"/>
      <c r="C95" s="524"/>
      <c r="D95" s="524"/>
      <c r="E95" s="524"/>
      <c r="F95" s="524"/>
      <c r="G95" s="524"/>
      <c r="H95" s="524"/>
      <c r="I95" s="524"/>
      <c r="J95" s="524"/>
      <c r="K95" s="524"/>
      <c r="L95" s="524"/>
      <c r="M95" s="524"/>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4"/>
      <c r="AK95" s="524"/>
    </row>
    <row r="96" spans="1:37" ht="18.75" customHeight="1">
      <c r="A96" s="674"/>
      <c r="B96" s="471" t="s">
        <v>722</v>
      </c>
      <c r="C96" s="101" t="s">
        <v>67</v>
      </c>
      <c r="D96" s="656" t="s">
        <v>723</v>
      </c>
      <c r="E96" s="656"/>
      <c r="F96" s="656"/>
      <c r="G96" s="656"/>
      <c r="H96" s="656"/>
      <c r="I96" s="656"/>
      <c r="J96" s="656"/>
      <c r="K96" s="656"/>
      <c r="L96" s="656"/>
      <c r="M96" s="656"/>
      <c r="N96" s="656"/>
      <c r="O96" s="656"/>
      <c r="P96" s="656"/>
      <c r="Q96" s="656"/>
      <c r="R96" s="656"/>
      <c r="S96" s="656"/>
      <c r="T96" s="656"/>
      <c r="U96" s="656"/>
      <c r="V96" s="656"/>
      <c r="W96" s="656"/>
      <c r="X96" s="656"/>
      <c r="Y96" s="656"/>
      <c r="Z96" s="656"/>
      <c r="AA96" s="656"/>
      <c r="AB96" s="656"/>
      <c r="AC96" s="656"/>
      <c r="AD96" s="656"/>
      <c r="AE96" s="656"/>
      <c r="AF96" s="656"/>
      <c r="AG96" s="656"/>
      <c r="AH96" s="656"/>
      <c r="AI96" s="656"/>
      <c r="AJ96" s="656"/>
      <c r="AK96" s="656"/>
    </row>
    <row r="97" spans="1:37" ht="17.25" customHeight="1">
      <c r="A97" s="674"/>
      <c r="B97" s="471"/>
      <c r="C97" s="473" t="s">
        <v>69</v>
      </c>
      <c r="D97" s="474" t="s">
        <v>945</v>
      </c>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row>
    <row r="98" spans="1:37" ht="18" thickBot="1">
      <c r="A98" s="674"/>
      <c r="B98" s="471"/>
      <c r="C98" s="473"/>
      <c r="D98" s="476"/>
      <c r="E98" s="476"/>
      <c r="F98" s="476"/>
      <c r="G98" s="476"/>
      <c r="H98" s="476"/>
      <c r="I98" s="476"/>
      <c r="J98" s="476"/>
      <c r="K98" s="476"/>
      <c r="L98" s="476"/>
      <c r="M98" s="476"/>
      <c r="N98" s="476"/>
      <c r="O98" s="476"/>
      <c r="P98" s="476"/>
      <c r="Q98" s="476"/>
      <c r="R98" s="476"/>
      <c r="S98" s="476"/>
      <c r="T98" s="476"/>
      <c r="U98" s="476"/>
      <c r="V98" s="476"/>
      <c r="W98" s="476"/>
      <c r="X98" s="476"/>
      <c r="Y98" s="476"/>
      <c r="Z98" s="476"/>
      <c r="AA98" s="476"/>
      <c r="AB98" s="476"/>
      <c r="AC98" s="476"/>
      <c r="AD98" s="476"/>
      <c r="AE98" s="476"/>
      <c r="AF98" s="476"/>
      <c r="AG98" s="476"/>
      <c r="AH98" s="476"/>
      <c r="AI98" s="476"/>
      <c r="AJ98" s="476"/>
      <c r="AK98" s="476"/>
    </row>
    <row r="99" spans="1:37" ht="45" customHeight="1" thickBot="1">
      <c r="A99" s="674"/>
      <c r="B99" s="471"/>
      <c r="C99" s="112" t="s">
        <v>68</v>
      </c>
      <c r="D99" s="657"/>
      <c r="E99" s="658"/>
      <c r="F99" s="658"/>
      <c r="G99" s="658"/>
      <c r="H99" s="658"/>
      <c r="I99" s="658"/>
      <c r="J99" s="658"/>
      <c r="K99" s="658"/>
      <c r="L99" s="658"/>
      <c r="M99" s="658"/>
      <c r="N99" s="658"/>
      <c r="O99" s="658"/>
      <c r="P99" s="658"/>
      <c r="Q99" s="658"/>
      <c r="R99" s="658"/>
      <c r="S99" s="658"/>
      <c r="T99" s="658"/>
      <c r="U99" s="658"/>
      <c r="V99" s="658"/>
      <c r="W99" s="658"/>
      <c r="X99" s="658"/>
      <c r="Y99" s="658"/>
      <c r="Z99" s="658"/>
      <c r="AA99" s="658"/>
      <c r="AB99" s="658"/>
      <c r="AC99" s="658"/>
      <c r="AD99" s="658"/>
      <c r="AE99" s="658"/>
      <c r="AF99" s="658"/>
      <c r="AG99" s="658"/>
      <c r="AH99" s="658"/>
      <c r="AI99" s="658"/>
      <c r="AJ99" s="658"/>
      <c r="AK99" s="659"/>
    </row>
    <row r="100" spans="1:37" ht="7.5" customHeight="1">
      <c r="A100" s="675"/>
      <c r="B100" s="469"/>
      <c r="C100" s="469"/>
      <c r="D100" s="469"/>
      <c r="E100" s="469"/>
      <c r="F100" s="469"/>
      <c r="G100" s="469"/>
      <c r="H100" s="469"/>
      <c r="I100" s="469"/>
      <c r="J100" s="469"/>
      <c r="K100" s="469"/>
      <c r="L100" s="469"/>
      <c r="M100" s="469"/>
      <c r="N100" s="469"/>
      <c r="O100" s="469"/>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9"/>
      <c r="AK100" s="469"/>
    </row>
    <row r="101" spans="1:37" ht="18.75" customHeight="1">
      <c r="A101" s="517" t="s">
        <v>873</v>
      </c>
      <c r="B101" s="471" t="s">
        <v>50</v>
      </c>
      <c r="C101" s="101" t="s">
        <v>67</v>
      </c>
      <c r="D101" s="472" t="s">
        <v>72</v>
      </c>
      <c r="E101" s="472"/>
      <c r="F101" s="472"/>
      <c r="G101" s="472"/>
      <c r="H101" s="472"/>
      <c r="I101" s="472"/>
      <c r="J101" s="472"/>
      <c r="K101" s="472"/>
      <c r="L101" s="472"/>
      <c r="M101" s="472"/>
      <c r="N101" s="472"/>
      <c r="O101" s="472"/>
      <c r="P101" s="472"/>
      <c r="Q101" s="472"/>
      <c r="R101" s="472"/>
      <c r="S101" s="472"/>
      <c r="T101" s="472"/>
      <c r="U101" s="472"/>
      <c r="V101" s="472"/>
      <c r="W101" s="472"/>
      <c r="X101" s="472"/>
      <c r="Y101" s="472"/>
      <c r="Z101" s="472"/>
      <c r="AA101" s="472"/>
      <c r="AB101" s="472"/>
      <c r="AC101" s="472"/>
      <c r="AD101" s="472"/>
      <c r="AE101" s="472"/>
      <c r="AF101" s="472"/>
      <c r="AG101" s="472"/>
      <c r="AH101" s="472"/>
      <c r="AI101" s="472"/>
      <c r="AJ101" s="472"/>
      <c r="AK101" s="472"/>
    </row>
    <row r="102" spans="1:37" ht="11.25" customHeight="1">
      <c r="A102" s="518"/>
      <c r="B102" s="471"/>
      <c r="C102" s="473" t="s">
        <v>69</v>
      </c>
      <c r="D102" s="474" t="s">
        <v>946</v>
      </c>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5"/>
      <c r="AH102" s="475"/>
      <c r="AI102" s="475"/>
      <c r="AJ102" s="475"/>
      <c r="AK102" s="475"/>
    </row>
    <row r="103" spans="1:37" ht="8.25" customHeight="1" thickBot="1">
      <c r="A103" s="518"/>
      <c r="B103" s="471"/>
      <c r="C103" s="473"/>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476"/>
      <c r="AD103" s="476"/>
      <c r="AE103" s="476"/>
      <c r="AF103" s="476"/>
      <c r="AG103" s="476"/>
      <c r="AH103" s="476"/>
      <c r="AI103" s="476"/>
      <c r="AJ103" s="476"/>
      <c r="AK103" s="476"/>
    </row>
    <row r="104" spans="1:37" ht="22.5" customHeight="1" thickBot="1">
      <c r="A104" s="518"/>
      <c r="B104" s="471"/>
      <c r="C104" s="112" t="s">
        <v>68</v>
      </c>
      <c r="D104" s="552"/>
      <c r="E104" s="553"/>
      <c r="F104" s="553"/>
      <c r="G104" s="553"/>
      <c r="H104" s="553"/>
      <c r="I104" s="553"/>
      <c r="J104" s="553"/>
      <c r="K104" s="553"/>
      <c r="L104" s="553"/>
      <c r="M104" s="553"/>
      <c r="N104" s="553"/>
      <c r="O104" s="553"/>
      <c r="P104" s="553"/>
      <c r="Q104" s="553"/>
      <c r="R104" s="553"/>
      <c r="S104" s="553"/>
      <c r="T104" s="553"/>
      <c r="U104" s="553"/>
      <c r="V104" s="553"/>
      <c r="W104" s="553"/>
      <c r="X104" s="553"/>
      <c r="Y104" s="553"/>
      <c r="Z104" s="553"/>
      <c r="AA104" s="553"/>
      <c r="AB104" s="553"/>
      <c r="AC104" s="553"/>
      <c r="AD104" s="553"/>
      <c r="AE104" s="553"/>
      <c r="AF104" s="553"/>
      <c r="AG104" s="553"/>
      <c r="AH104" s="553"/>
      <c r="AI104" s="553"/>
      <c r="AJ104" s="553"/>
      <c r="AK104" s="554"/>
    </row>
    <row r="105" spans="1:37" ht="7.5" customHeight="1">
      <c r="A105" s="518"/>
      <c r="B105" s="523"/>
      <c r="C105" s="524"/>
      <c r="D105" s="524"/>
      <c r="E105" s="524"/>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4"/>
      <c r="AJ105" s="524"/>
      <c r="AK105" s="524"/>
    </row>
    <row r="106" spans="1:37" ht="18.75" customHeight="1">
      <c r="A106" s="518"/>
      <c r="B106" s="471" t="s">
        <v>268</v>
      </c>
      <c r="C106" s="101" t="s">
        <v>67</v>
      </c>
      <c r="D106" s="656" t="s">
        <v>73</v>
      </c>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row>
    <row r="107" spans="1:37" ht="11.25" customHeight="1">
      <c r="A107" s="518"/>
      <c r="B107" s="471"/>
      <c r="C107" s="473" t="s">
        <v>69</v>
      </c>
      <c r="D107" s="474" t="s">
        <v>1285</v>
      </c>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row>
    <row r="108" spans="1:37" ht="7.5" customHeight="1" thickBot="1">
      <c r="A108" s="518"/>
      <c r="B108" s="471"/>
      <c r="C108" s="473"/>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row>
    <row r="109" spans="1:40" ht="22.5" customHeight="1" thickBot="1">
      <c r="A109" s="518"/>
      <c r="B109" s="471"/>
      <c r="C109" s="112" t="s">
        <v>68</v>
      </c>
      <c r="D109" s="671"/>
      <c r="E109" s="672"/>
      <c r="F109" s="672"/>
      <c r="G109" s="672"/>
      <c r="H109" s="672"/>
      <c r="I109" s="672"/>
      <c r="J109" s="672"/>
      <c r="K109" s="672"/>
      <c r="L109" s="672"/>
      <c r="M109" s="672"/>
      <c r="N109" s="672"/>
      <c r="O109" s="672"/>
      <c r="P109" s="672"/>
      <c r="Q109" s="672"/>
      <c r="R109" s="672"/>
      <c r="S109" s="672"/>
      <c r="T109" s="672"/>
      <c r="U109" s="672"/>
      <c r="V109" s="672"/>
      <c r="W109" s="672"/>
      <c r="X109" s="672"/>
      <c r="Y109" s="672"/>
      <c r="Z109" s="672"/>
      <c r="AA109" s="672"/>
      <c r="AB109" s="672"/>
      <c r="AC109" s="672"/>
      <c r="AD109" s="672"/>
      <c r="AE109" s="672"/>
      <c r="AF109" s="672"/>
      <c r="AG109" s="672"/>
      <c r="AH109" s="672"/>
      <c r="AI109" s="672"/>
      <c r="AJ109" s="672"/>
      <c r="AK109" s="673"/>
      <c r="AN109" s="115"/>
    </row>
    <row r="110" spans="1:37" ht="7.5" customHeight="1">
      <c r="A110" s="518"/>
      <c r="B110" s="499"/>
      <c r="C110" s="500"/>
      <c r="D110" s="500"/>
      <c r="E110" s="500"/>
      <c r="F110" s="500"/>
      <c r="G110" s="500"/>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row>
    <row r="111" spans="1:37" ht="18.75" customHeight="1">
      <c r="A111" s="518"/>
      <c r="B111" s="471" t="s">
        <v>722</v>
      </c>
      <c r="C111" s="101" t="s">
        <v>67</v>
      </c>
      <c r="D111" s="656" t="s">
        <v>724</v>
      </c>
      <c r="E111" s="656"/>
      <c r="F111" s="656"/>
      <c r="G111" s="656"/>
      <c r="H111" s="656"/>
      <c r="I111" s="656"/>
      <c r="J111" s="656"/>
      <c r="K111" s="656"/>
      <c r="L111" s="656"/>
      <c r="M111" s="656"/>
      <c r="N111" s="656"/>
      <c r="O111" s="656"/>
      <c r="P111" s="656"/>
      <c r="Q111" s="656"/>
      <c r="R111" s="656"/>
      <c r="S111" s="656"/>
      <c r="T111" s="656"/>
      <c r="U111" s="656"/>
      <c r="V111" s="656"/>
      <c r="W111" s="656"/>
      <c r="X111" s="656"/>
      <c r="Y111" s="656"/>
      <c r="Z111" s="656"/>
      <c r="AA111" s="656"/>
      <c r="AB111" s="656"/>
      <c r="AC111" s="656"/>
      <c r="AD111" s="656"/>
      <c r="AE111" s="656"/>
      <c r="AF111" s="656"/>
      <c r="AG111" s="656"/>
      <c r="AH111" s="656"/>
      <c r="AI111" s="656"/>
      <c r="AJ111" s="656"/>
      <c r="AK111" s="656"/>
    </row>
    <row r="112" spans="1:37" ht="11.25" customHeight="1">
      <c r="A112" s="518"/>
      <c r="B112" s="471"/>
      <c r="C112" s="473" t="s">
        <v>69</v>
      </c>
      <c r="D112" s="474" t="s">
        <v>1286</v>
      </c>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row>
    <row r="113" spans="1:37" ht="7.5" customHeight="1" thickBot="1">
      <c r="A113" s="518"/>
      <c r="B113" s="471"/>
      <c r="C113" s="473"/>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row>
    <row r="114" spans="1:39" ht="22.5" customHeight="1" thickBot="1">
      <c r="A114" s="518"/>
      <c r="B114" s="471"/>
      <c r="C114" s="112" t="s">
        <v>68</v>
      </c>
      <c r="D114" s="671"/>
      <c r="E114" s="672"/>
      <c r="F114" s="672"/>
      <c r="G114" s="672"/>
      <c r="H114" s="672"/>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c r="AE114" s="672"/>
      <c r="AF114" s="672"/>
      <c r="AG114" s="672"/>
      <c r="AH114" s="672"/>
      <c r="AI114" s="672"/>
      <c r="AJ114" s="672"/>
      <c r="AK114" s="673"/>
      <c r="AM114" s="108">
        <f>ASC(D114)</f>
      </c>
    </row>
    <row r="115" spans="1:37" ht="7.5" customHeight="1">
      <c r="A115" s="518"/>
      <c r="B115" s="499"/>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0"/>
      <c r="AE115" s="500"/>
      <c r="AF115" s="500"/>
      <c r="AG115" s="500"/>
      <c r="AH115" s="500"/>
      <c r="AI115" s="500"/>
      <c r="AJ115" s="500"/>
      <c r="AK115" s="500"/>
    </row>
    <row r="116" spans="1:37" ht="11.25" customHeight="1">
      <c r="A116" s="518"/>
      <c r="B116" s="512" t="s">
        <v>140</v>
      </c>
      <c r="C116" s="681" t="s">
        <v>69</v>
      </c>
      <c r="D116" s="466" t="s">
        <v>845</v>
      </c>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8"/>
    </row>
    <row r="117" spans="1:37" ht="7.5" customHeight="1" thickBot="1">
      <c r="A117" s="518"/>
      <c r="B117" s="513"/>
      <c r="C117" s="473"/>
      <c r="D117" s="466"/>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8"/>
    </row>
    <row r="118" spans="1:37" ht="22.5" customHeight="1" thickBot="1">
      <c r="A118" s="518"/>
      <c r="B118" s="483"/>
      <c r="C118" s="112" t="s">
        <v>68</v>
      </c>
      <c r="D118" s="457"/>
      <c r="E118" s="536"/>
      <c r="F118" s="458"/>
      <c r="G118" s="457"/>
      <c r="H118" s="458"/>
      <c r="I118" s="113" t="s">
        <v>313</v>
      </c>
      <c r="J118" s="457"/>
      <c r="K118" s="458"/>
      <c r="L118" s="113" t="s">
        <v>312</v>
      </c>
      <c r="M118" s="457"/>
      <c r="N118" s="458"/>
      <c r="O118" s="114" t="s">
        <v>311</v>
      </c>
      <c r="P118" s="495"/>
      <c r="Q118" s="495"/>
      <c r="R118" s="495"/>
      <c r="S118" s="495"/>
      <c r="T118" s="495"/>
      <c r="U118" s="495"/>
      <c r="V118" s="495"/>
      <c r="W118" s="495"/>
      <c r="X118" s="495"/>
      <c r="Y118" s="495"/>
      <c r="Z118" s="495"/>
      <c r="AA118" s="495"/>
      <c r="AB118" s="495"/>
      <c r="AC118" s="495"/>
      <c r="AD118" s="495"/>
      <c r="AE118" s="495"/>
      <c r="AF118" s="495"/>
      <c r="AG118" s="495"/>
      <c r="AH118" s="495"/>
      <c r="AI118" s="495"/>
      <c r="AJ118" s="495"/>
      <c r="AK118" s="496"/>
    </row>
    <row r="119" spans="1:37" ht="7.5" customHeight="1">
      <c r="A119" s="518"/>
      <c r="B119" s="499"/>
      <c r="C119" s="500"/>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0"/>
      <c r="AE119" s="500"/>
      <c r="AF119" s="500"/>
      <c r="AG119" s="500"/>
      <c r="AH119" s="500"/>
      <c r="AI119" s="500"/>
      <c r="AJ119" s="500"/>
      <c r="AK119" s="500"/>
    </row>
    <row r="120" spans="1:37" ht="11.25" customHeight="1">
      <c r="A120" s="518"/>
      <c r="B120" s="512" t="s">
        <v>51</v>
      </c>
      <c r="C120" s="681" t="s">
        <v>69</v>
      </c>
      <c r="D120" s="466" t="s">
        <v>846</v>
      </c>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8"/>
    </row>
    <row r="121" spans="1:37" ht="7.5" customHeight="1" thickBot="1">
      <c r="A121" s="518"/>
      <c r="B121" s="513"/>
      <c r="C121" s="473"/>
      <c r="D121" s="466"/>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8"/>
    </row>
    <row r="122" spans="1:37" ht="22.5" customHeight="1" thickBot="1">
      <c r="A122" s="519"/>
      <c r="B122" s="483"/>
      <c r="C122" s="112" t="s">
        <v>68</v>
      </c>
      <c r="D122" s="457"/>
      <c r="E122" s="536"/>
      <c r="F122" s="458"/>
      <c r="G122" s="549"/>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50"/>
      <c r="AD122" s="550"/>
      <c r="AE122" s="550"/>
      <c r="AF122" s="550"/>
      <c r="AG122" s="550"/>
      <c r="AH122" s="550"/>
      <c r="AI122" s="550"/>
      <c r="AJ122" s="550"/>
      <c r="AK122" s="551"/>
    </row>
    <row r="123" spans="1:37" ht="7.5" customHeight="1">
      <c r="A123" s="389"/>
      <c r="B123" s="524"/>
      <c r="C123" s="524"/>
      <c r="D123" s="524"/>
      <c r="E123" s="524"/>
      <c r="F123" s="524"/>
      <c r="G123" s="524"/>
      <c r="H123" s="524"/>
      <c r="I123" s="524"/>
      <c r="J123" s="524"/>
      <c r="K123" s="524"/>
      <c r="L123" s="524"/>
      <c r="M123" s="524"/>
      <c r="N123" s="524"/>
      <c r="O123" s="524"/>
      <c r="P123" s="524"/>
      <c r="Q123" s="524"/>
      <c r="R123" s="524"/>
      <c r="S123" s="524"/>
      <c r="T123" s="524"/>
      <c r="U123" s="524"/>
      <c r="V123" s="524"/>
      <c r="W123" s="524"/>
      <c r="X123" s="524"/>
      <c r="Y123" s="524"/>
      <c r="Z123" s="524"/>
      <c r="AA123" s="524"/>
      <c r="AB123" s="524"/>
      <c r="AC123" s="524"/>
      <c r="AD123" s="524"/>
      <c r="AE123" s="524"/>
      <c r="AF123" s="524"/>
      <c r="AG123" s="524"/>
      <c r="AH123" s="524"/>
      <c r="AI123" s="524"/>
      <c r="AJ123" s="524"/>
      <c r="AK123" s="524"/>
    </row>
    <row r="124" spans="1:37" s="243" customFormat="1" ht="8.25" customHeight="1">
      <c r="A124" s="390"/>
      <c r="B124" s="507"/>
      <c r="C124" s="507"/>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row>
    <row r="125" spans="1:37" ht="30" customHeight="1">
      <c r="A125" s="876" t="s">
        <v>446</v>
      </c>
      <c r="B125" s="877"/>
      <c r="C125" s="877"/>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7"/>
      <c r="AA125" s="877"/>
      <c r="AB125" s="877"/>
      <c r="AC125" s="877"/>
      <c r="AD125" s="877"/>
      <c r="AE125" s="877"/>
      <c r="AF125" s="877"/>
      <c r="AG125" s="877"/>
      <c r="AH125" s="877"/>
      <c r="AI125" s="877"/>
      <c r="AJ125" s="877"/>
      <c r="AK125" s="878"/>
    </row>
    <row r="126" spans="1:37" ht="18.75" customHeight="1">
      <c r="A126" s="517" t="s">
        <v>120</v>
      </c>
      <c r="B126" s="471" t="s">
        <v>74</v>
      </c>
      <c r="C126" s="100" t="s">
        <v>67</v>
      </c>
      <c r="D126" s="689" t="s">
        <v>727</v>
      </c>
      <c r="E126" s="690"/>
      <c r="F126" s="651"/>
      <c r="G126" s="118" t="s">
        <v>725</v>
      </c>
      <c r="H126" s="689" t="s">
        <v>726</v>
      </c>
      <c r="I126" s="690"/>
      <c r="J126" s="690"/>
      <c r="K126" s="651"/>
      <c r="L126" s="119"/>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row>
    <row r="127" spans="1:37" ht="11.25" customHeight="1">
      <c r="A127" s="518"/>
      <c r="B127" s="471"/>
      <c r="C127" s="485" t="s">
        <v>69</v>
      </c>
      <c r="D127" s="466" t="s">
        <v>1449</v>
      </c>
      <c r="E127" s="467"/>
      <c r="F127" s="467"/>
      <c r="G127" s="467"/>
      <c r="H127" s="467"/>
      <c r="I127" s="467"/>
      <c r="J127" s="467"/>
      <c r="K127" s="467"/>
      <c r="L127" s="467"/>
      <c r="M127" s="467"/>
      <c r="N127" s="467"/>
      <c r="O127" s="467"/>
      <c r="P127" s="467"/>
      <c r="Q127" s="467"/>
      <c r="R127" s="467"/>
      <c r="S127" s="467"/>
      <c r="T127" s="467"/>
      <c r="U127" s="467"/>
      <c r="V127" s="467"/>
      <c r="W127" s="467"/>
      <c r="X127" s="467"/>
      <c r="Y127" s="467"/>
      <c r="Z127" s="467"/>
      <c r="AA127" s="467"/>
      <c r="AB127" s="467"/>
      <c r="AC127" s="467"/>
      <c r="AD127" s="467"/>
      <c r="AE127" s="467"/>
      <c r="AF127" s="467"/>
      <c r="AG127" s="467"/>
      <c r="AH127" s="467"/>
      <c r="AI127" s="467"/>
      <c r="AJ127" s="467"/>
      <c r="AK127" s="468"/>
    </row>
    <row r="128" spans="1:37" ht="7.5" customHeight="1" thickBot="1">
      <c r="A128" s="518"/>
      <c r="B128" s="471"/>
      <c r="C128" s="485"/>
      <c r="D128" s="466"/>
      <c r="E128" s="467"/>
      <c r="F128" s="467"/>
      <c r="G128" s="467"/>
      <c r="H128" s="467"/>
      <c r="I128" s="467"/>
      <c r="J128" s="467"/>
      <c r="K128" s="467"/>
      <c r="L128" s="467"/>
      <c r="M128" s="467"/>
      <c r="N128" s="467"/>
      <c r="O128" s="467"/>
      <c r="P128" s="467"/>
      <c r="Q128" s="467"/>
      <c r="R128" s="467"/>
      <c r="S128" s="467"/>
      <c r="T128" s="467"/>
      <c r="U128" s="467"/>
      <c r="V128" s="467"/>
      <c r="W128" s="467"/>
      <c r="X128" s="467"/>
      <c r="Y128" s="467"/>
      <c r="Z128" s="467"/>
      <c r="AA128" s="467"/>
      <c r="AB128" s="467"/>
      <c r="AC128" s="467"/>
      <c r="AD128" s="467"/>
      <c r="AE128" s="467"/>
      <c r="AF128" s="467"/>
      <c r="AG128" s="467"/>
      <c r="AH128" s="467"/>
      <c r="AI128" s="467"/>
      <c r="AJ128" s="467"/>
      <c r="AK128" s="468"/>
    </row>
    <row r="129" spans="1:41" ht="22.5" customHeight="1" thickBot="1">
      <c r="A129" s="518"/>
      <c r="B129" s="471"/>
      <c r="C129" s="122" t="s">
        <v>68</v>
      </c>
      <c r="D129" s="508"/>
      <c r="E129" s="509"/>
      <c r="F129" s="510"/>
      <c r="G129" s="117" t="s">
        <v>725</v>
      </c>
      <c r="H129" s="508"/>
      <c r="I129" s="509"/>
      <c r="J129" s="509"/>
      <c r="K129" s="510"/>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4"/>
      <c r="AM129" s="108"/>
      <c r="AN129" s="108"/>
      <c r="AO129" s="108">
        <f>LEFT(F129,1)</f>
      </c>
    </row>
    <row r="130" spans="1:37" ht="7.5" customHeight="1">
      <c r="A130" s="518"/>
      <c r="B130" s="499"/>
      <c r="C130" s="500"/>
      <c r="D130" s="500"/>
      <c r="E130" s="500"/>
      <c r="F130" s="500"/>
      <c r="G130" s="500"/>
      <c r="H130" s="500"/>
      <c r="I130" s="500"/>
      <c r="J130" s="500"/>
      <c r="K130" s="500"/>
      <c r="L130" s="500"/>
      <c r="M130" s="500"/>
      <c r="N130" s="500"/>
      <c r="O130" s="500"/>
      <c r="P130" s="500"/>
      <c r="Q130" s="500"/>
      <c r="R130" s="500"/>
      <c r="S130" s="500"/>
      <c r="T130" s="500"/>
      <c r="U130" s="500"/>
      <c r="V130" s="500"/>
      <c r="W130" s="500"/>
      <c r="X130" s="500"/>
      <c r="Y130" s="500"/>
      <c r="Z130" s="500"/>
      <c r="AA130" s="500"/>
      <c r="AB130" s="500"/>
      <c r="AC130" s="500"/>
      <c r="AD130" s="500"/>
      <c r="AE130" s="500"/>
      <c r="AF130" s="500"/>
      <c r="AG130" s="500"/>
      <c r="AH130" s="500"/>
      <c r="AI130" s="500"/>
      <c r="AJ130" s="500"/>
      <c r="AK130" s="500"/>
    </row>
    <row r="131" spans="1:37" ht="11.25" customHeight="1">
      <c r="A131" s="518"/>
      <c r="B131" s="503" t="s">
        <v>522</v>
      </c>
      <c r="C131" s="484" t="s">
        <v>69</v>
      </c>
      <c r="D131" s="466" t="s">
        <v>847</v>
      </c>
      <c r="E131" s="467"/>
      <c r="F131" s="467"/>
      <c r="G131" s="467"/>
      <c r="H131" s="467"/>
      <c r="I131" s="467"/>
      <c r="J131" s="467"/>
      <c r="K131" s="467"/>
      <c r="L131" s="467"/>
      <c r="M131" s="467"/>
      <c r="N131" s="467"/>
      <c r="O131" s="467"/>
      <c r="P131" s="467"/>
      <c r="Q131" s="467"/>
      <c r="R131" s="467"/>
      <c r="S131" s="467"/>
      <c r="T131" s="467"/>
      <c r="U131" s="467"/>
      <c r="V131" s="467"/>
      <c r="W131" s="467"/>
      <c r="X131" s="467"/>
      <c r="Y131" s="467"/>
      <c r="Z131" s="467"/>
      <c r="AA131" s="467"/>
      <c r="AB131" s="467"/>
      <c r="AC131" s="467"/>
      <c r="AD131" s="467"/>
      <c r="AE131" s="467"/>
      <c r="AF131" s="467"/>
      <c r="AG131" s="467"/>
      <c r="AH131" s="467"/>
      <c r="AI131" s="467"/>
      <c r="AJ131" s="467"/>
      <c r="AK131" s="468"/>
    </row>
    <row r="132" spans="1:37" ht="7.5" customHeight="1" thickBot="1">
      <c r="A132" s="518"/>
      <c r="B132" s="471"/>
      <c r="C132" s="485"/>
      <c r="D132" s="466"/>
      <c r="E132" s="467"/>
      <c r="F132" s="467"/>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7"/>
      <c r="AK132" s="468"/>
    </row>
    <row r="133" spans="1:41" ht="22.5" customHeight="1" thickBot="1">
      <c r="A133" s="518"/>
      <c r="B133" s="471"/>
      <c r="C133" s="122" t="s">
        <v>68</v>
      </c>
      <c r="D133" s="620"/>
      <c r="E133" s="621"/>
      <c r="F133" s="621"/>
      <c r="G133" s="621"/>
      <c r="H133" s="621"/>
      <c r="I133" s="621"/>
      <c r="J133" s="621"/>
      <c r="K133" s="622"/>
      <c r="L133" s="520"/>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2"/>
      <c r="AM133" s="108"/>
      <c r="AN133" s="108"/>
      <c r="AO133" s="108"/>
    </row>
    <row r="134" spans="1:37" ht="7.5" customHeight="1">
      <c r="A134" s="518"/>
      <c r="B134" s="499"/>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c r="AB134" s="500"/>
      <c r="AC134" s="500"/>
      <c r="AD134" s="500"/>
      <c r="AE134" s="500"/>
      <c r="AF134" s="500"/>
      <c r="AG134" s="500"/>
      <c r="AH134" s="500"/>
      <c r="AI134" s="500"/>
      <c r="AJ134" s="500"/>
      <c r="AK134" s="500"/>
    </row>
    <row r="135" spans="1:37" ht="18.75" customHeight="1">
      <c r="A135" s="518"/>
      <c r="B135" s="503" t="s">
        <v>119</v>
      </c>
      <c r="C135" s="102" t="s">
        <v>67</v>
      </c>
      <c r="D135" s="791" t="s">
        <v>568</v>
      </c>
      <c r="E135" s="791"/>
      <c r="F135" s="791"/>
      <c r="G135" s="791"/>
      <c r="H135" s="791"/>
      <c r="I135" s="791"/>
      <c r="J135" s="791"/>
      <c r="K135" s="791"/>
      <c r="L135" s="791"/>
      <c r="M135" s="791"/>
      <c r="N135" s="791"/>
      <c r="O135" s="791"/>
      <c r="P135" s="791"/>
      <c r="Q135" s="791"/>
      <c r="R135" s="791"/>
      <c r="S135" s="791"/>
      <c r="T135" s="791"/>
      <c r="U135" s="791"/>
      <c r="V135" s="791"/>
      <c r="W135" s="791"/>
      <c r="X135" s="791"/>
      <c r="Y135" s="791"/>
      <c r="Z135" s="791"/>
      <c r="AA135" s="791"/>
      <c r="AB135" s="791"/>
      <c r="AC135" s="791"/>
      <c r="AD135" s="791"/>
      <c r="AE135" s="791"/>
      <c r="AF135" s="791"/>
      <c r="AG135" s="791"/>
      <c r="AH135" s="791"/>
      <c r="AI135" s="791"/>
      <c r="AJ135" s="791"/>
      <c r="AK135" s="791"/>
    </row>
    <row r="136" spans="1:37" ht="17.25" customHeight="1">
      <c r="A136" s="518"/>
      <c r="B136" s="471"/>
      <c r="C136" s="473" t="s">
        <v>69</v>
      </c>
      <c r="D136" s="474" t="s">
        <v>1287</v>
      </c>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row>
    <row r="137" spans="1:37" ht="17.25">
      <c r="A137" s="518"/>
      <c r="B137" s="471"/>
      <c r="C137" s="473"/>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row>
    <row r="138" spans="1:37" ht="17.25">
      <c r="A138" s="518"/>
      <c r="B138" s="471"/>
      <c r="C138" s="473"/>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476"/>
      <c r="AI138" s="476"/>
      <c r="AJ138" s="476"/>
      <c r="AK138" s="476"/>
    </row>
    <row r="139" spans="1:37" ht="18" thickBot="1">
      <c r="A139" s="518"/>
      <c r="B139" s="471"/>
      <c r="C139" s="473"/>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476"/>
      <c r="AI139" s="476"/>
      <c r="AJ139" s="476"/>
      <c r="AK139" s="476"/>
    </row>
    <row r="140" spans="1:37" ht="45" customHeight="1" thickBot="1">
      <c r="A140" s="518"/>
      <c r="B140" s="471"/>
      <c r="C140" s="112" t="s">
        <v>68</v>
      </c>
      <c r="D140" s="657"/>
      <c r="E140" s="658"/>
      <c r="F140" s="658"/>
      <c r="G140" s="658"/>
      <c r="H140" s="658"/>
      <c r="I140" s="658"/>
      <c r="J140" s="658"/>
      <c r="K140" s="658"/>
      <c r="L140" s="658"/>
      <c r="M140" s="658"/>
      <c r="N140" s="658"/>
      <c r="O140" s="658"/>
      <c r="P140" s="658"/>
      <c r="Q140" s="658"/>
      <c r="R140" s="658"/>
      <c r="S140" s="658"/>
      <c r="T140" s="658"/>
      <c r="U140" s="658"/>
      <c r="V140" s="658"/>
      <c r="W140" s="658"/>
      <c r="X140" s="658"/>
      <c r="Y140" s="658"/>
      <c r="Z140" s="658"/>
      <c r="AA140" s="658"/>
      <c r="AB140" s="658"/>
      <c r="AC140" s="658"/>
      <c r="AD140" s="658"/>
      <c r="AE140" s="658"/>
      <c r="AF140" s="658"/>
      <c r="AG140" s="658"/>
      <c r="AH140" s="658"/>
      <c r="AI140" s="658"/>
      <c r="AJ140" s="658"/>
      <c r="AK140" s="659"/>
    </row>
    <row r="141" spans="1:37" ht="7.5" customHeight="1">
      <c r="A141" s="518"/>
      <c r="B141" s="499"/>
      <c r="C141" s="500"/>
      <c r="D141" s="500"/>
      <c r="E141" s="500"/>
      <c r="F141" s="500"/>
      <c r="G141" s="500"/>
      <c r="H141" s="500"/>
      <c r="I141" s="500"/>
      <c r="J141" s="500"/>
      <c r="K141" s="500"/>
      <c r="L141" s="500"/>
      <c r="M141" s="500"/>
      <c r="N141" s="500"/>
      <c r="O141" s="500"/>
      <c r="P141" s="500"/>
      <c r="Q141" s="500"/>
      <c r="R141" s="500"/>
      <c r="S141" s="500"/>
      <c r="T141" s="500"/>
      <c r="U141" s="500"/>
      <c r="V141" s="500"/>
      <c r="W141" s="500"/>
      <c r="X141" s="500"/>
      <c r="Y141" s="500"/>
      <c r="Z141" s="500"/>
      <c r="AA141" s="500"/>
      <c r="AB141" s="500"/>
      <c r="AC141" s="500"/>
      <c r="AD141" s="500"/>
      <c r="AE141" s="500"/>
      <c r="AF141" s="500"/>
      <c r="AG141" s="500"/>
      <c r="AH141" s="500"/>
      <c r="AI141" s="500"/>
      <c r="AJ141" s="500"/>
      <c r="AK141" s="500"/>
    </row>
    <row r="142" spans="1:37" ht="15" customHeight="1">
      <c r="A142" s="518"/>
      <c r="B142" s="503" t="s">
        <v>710</v>
      </c>
      <c r="C142" s="484" t="s">
        <v>69</v>
      </c>
      <c r="D142" s="466" t="s">
        <v>711</v>
      </c>
      <c r="E142" s="467"/>
      <c r="F142" s="467"/>
      <c r="G142" s="467"/>
      <c r="H142" s="467"/>
      <c r="I142" s="467"/>
      <c r="J142" s="467"/>
      <c r="K142" s="467"/>
      <c r="L142" s="467"/>
      <c r="M142" s="467"/>
      <c r="N142" s="467"/>
      <c r="O142" s="467"/>
      <c r="P142" s="467"/>
      <c r="Q142" s="467"/>
      <c r="R142" s="467"/>
      <c r="S142" s="467"/>
      <c r="T142" s="467"/>
      <c r="U142" s="467"/>
      <c r="V142" s="467"/>
      <c r="W142" s="467"/>
      <c r="X142" s="467"/>
      <c r="Y142" s="467"/>
      <c r="Z142" s="467"/>
      <c r="AA142" s="467"/>
      <c r="AB142" s="467"/>
      <c r="AC142" s="467"/>
      <c r="AD142" s="467"/>
      <c r="AE142" s="467"/>
      <c r="AF142" s="467"/>
      <c r="AG142" s="467"/>
      <c r="AH142" s="467"/>
      <c r="AI142" s="467"/>
      <c r="AJ142" s="467"/>
      <c r="AK142" s="468"/>
    </row>
    <row r="143" spans="1:37" ht="15" customHeight="1">
      <c r="A143" s="518"/>
      <c r="B143" s="503"/>
      <c r="C143" s="484"/>
      <c r="D143" s="466"/>
      <c r="E143" s="467"/>
      <c r="F143" s="467"/>
      <c r="G143" s="467"/>
      <c r="H143" s="467"/>
      <c r="I143" s="467"/>
      <c r="J143" s="467"/>
      <c r="K143" s="467"/>
      <c r="L143" s="467"/>
      <c r="M143" s="467"/>
      <c r="N143" s="467"/>
      <c r="O143" s="467"/>
      <c r="P143" s="467"/>
      <c r="Q143" s="467"/>
      <c r="R143" s="467"/>
      <c r="S143" s="467"/>
      <c r="T143" s="467"/>
      <c r="U143" s="467"/>
      <c r="V143" s="467"/>
      <c r="W143" s="467"/>
      <c r="X143" s="467"/>
      <c r="Y143" s="467"/>
      <c r="Z143" s="467"/>
      <c r="AA143" s="467"/>
      <c r="AB143" s="467"/>
      <c r="AC143" s="467"/>
      <c r="AD143" s="467"/>
      <c r="AE143" s="467"/>
      <c r="AF143" s="467"/>
      <c r="AG143" s="467"/>
      <c r="AH143" s="467"/>
      <c r="AI143" s="467"/>
      <c r="AJ143" s="467"/>
      <c r="AK143" s="468"/>
    </row>
    <row r="144" spans="1:37" ht="15" customHeight="1" thickBot="1">
      <c r="A144" s="518"/>
      <c r="B144" s="471"/>
      <c r="C144" s="485"/>
      <c r="D144" s="466"/>
      <c r="E144" s="467"/>
      <c r="F144" s="467"/>
      <c r="G144" s="467"/>
      <c r="H144" s="467"/>
      <c r="I144" s="467"/>
      <c r="J144" s="467"/>
      <c r="K144" s="467"/>
      <c r="L144" s="467"/>
      <c r="M144" s="467"/>
      <c r="N144" s="467"/>
      <c r="O144" s="46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8"/>
    </row>
    <row r="145" spans="1:41" ht="22.5" customHeight="1" thickBot="1">
      <c r="A145" s="519"/>
      <c r="B145" s="471"/>
      <c r="C145" s="122" t="s">
        <v>68</v>
      </c>
      <c r="D145" s="620"/>
      <c r="E145" s="621"/>
      <c r="F145" s="621"/>
      <c r="G145" s="621"/>
      <c r="H145" s="621"/>
      <c r="I145" s="621"/>
      <c r="J145" s="621"/>
      <c r="K145" s="622"/>
      <c r="L145" s="188"/>
      <c r="M145" s="634">
        <f>IF(D145=0,IF(MID(D140,1,3)="仙台市",AM145,""),"")</f>
      </c>
      <c r="N145" s="634"/>
      <c r="O145" s="634"/>
      <c r="P145" s="634"/>
      <c r="Q145" s="634"/>
      <c r="R145" s="634"/>
      <c r="S145" s="634"/>
      <c r="T145" s="634"/>
      <c r="U145" s="634"/>
      <c r="V145" s="634"/>
      <c r="W145" s="634"/>
      <c r="X145" s="634"/>
      <c r="Y145" s="634"/>
      <c r="Z145" s="634"/>
      <c r="AA145" s="634"/>
      <c r="AB145" s="634"/>
      <c r="AC145" s="634"/>
      <c r="AD145" s="634"/>
      <c r="AE145" s="634"/>
      <c r="AF145" s="634"/>
      <c r="AG145" s="634"/>
      <c r="AH145" s="634"/>
      <c r="AI145" s="634"/>
      <c r="AJ145" s="634"/>
      <c r="AK145" s="635"/>
      <c r="AM145" s="135" t="s">
        <v>829</v>
      </c>
      <c r="AN145" s="108"/>
      <c r="AO145" s="108"/>
    </row>
    <row r="146" spans="1:37" ht="7.5" customHeight="1">
      <c r="A146" s="703"/>
      <c r="B146" s="703"/>
      <c r="C146" s="703"/>
      <c r="D146" s="703"/>
      <c r="E146" s="703"/>
      <c r="F146" s="703"/>
      <c r="G146" s="703"/>
      <c r="H146" s="703"/>
      <c r="I146" s="703"/>
      <c r="J146" s="703"/>
      <c r="K146" s="703"/>
      <c r="L146" s="703"/>
      <c r="M146" s="703"/>
      <c r="N146" s="703"/>
      <c r="O146" s="703"/>
      <c r="P146" s="703"/>
      <c r="Q146" s="703"/>
      <c r="R146" s="703"/>
      <c r="S146" s="703"/>
      <c r="T146" s="703"/>
      <c r="U146" s="703"/>
      <c r="V146" s="703"/>
      <c r="W146" s="703"/>
      <c r="X146" s="703"/>
      <c r="Y146" s="703"/>
      <c r="Z146" s="703"/>
      <c r="AA146" s="703"/>
      <c r="AB146" s="703"/>
      <c r="AC146" s="703"/>
      <c r="AD146" s="703"/>
      <c r="AE146" s="703"/>
      <c r="AF146" s="703"/>
      <c r="AG146" s="703"/>
      <c r="AH146" s="703"/>
      <c r="AI146" s="703"/>
      <c r="AJ146" s="703"/>
      <c r="AK146" s="703"/>
    </row>
    <row r="147" spans="1:37" ht="60" customHeight="1">
      <c r="A147" s="655" t="s">
        <v>447</v>
      </c>
      <c r="B147" s="505"/>
      <c r="C147" s="505"/>
      <c r="D147" s="505"/>
      <c r="E147" s="505"/>
      <c r="F147" s="505"/>
      <c r="G147" s="505"/>
      <c r="H147" s="505"/>
      <c r="I147" s="505"/>
      <c r="J147" s="505"/>
      <c r="K147" s="505"/>
      <c r="L147" s="505"/>
      <c r="M147" s="505"/>
      <c r="N147" s="505"/>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6"/>
    </row>
    <row r="148" spans="1:37" ht="18.75" customHeight="1">
      <c r="A148" s="517" t="s">
        <v>1201</v>
      </c>
      <c r="B148" s="471" t="s">
        <v>74</v>
      </c>
      <c r="C148" s="100" t="s">
        <v>67</v>
      </c>
      <c r="D148" s="689" t="s">
        <v>727</v>
      </c>
      <c r="E148" s="690"/>
      <c r="F148" s="651"/>
      <c r="G148" s="118" t="s">
        <v>725</v>
      </c>
      <c r="H148" s="689" t="s">
        <v>726</v>
      </c>
      <c r="I148" s="690"/>
      <c r="J148" s="690"/>
      <c r="K148" s="651"/>
      <c r="L148" s="119"/>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row>
    <row r="149" spans="1:37" ht="11.25" customHeight="1">
      <c r="A149" s="518"/>
      <c r="B149" s="471"/>
      <c r="C149" s="485" t="s">
        <v>69</v>
      </c>
      <c r="D149" s="466" t="s">
        <v>1449</v>
      </c>
      <c r="E149" s="467"/>
      <c r="F149" s="467"/>
      <c r="G149" s="467"/>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8"/>
    </row>
    <row r="150" spans="1:37" ht="7.5" customHeight="1" thickBot="1">
      <c r="A150" s="518"/>
      <c r="B150" s="471"/>
      <c r="C150" s="485"/>
      <c r="D150" s="466"/>
      <c r="E150" s="467"/>
      <c r="F150" s="467"/>
      <c r="G150" s="467"/>
      <c r="H150" s="467"/>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8"/>
    </row>
    <row r="151" spans="1:41" ht="22.5" customHeight="1" thickBot="1">
      <c r="A151" s="518"/>
      <c r="B151" s="471"/>
      <c r="C151" s="122" t="s">
        <v>68</v>
      </c>
      <c r="D151" s="508"/>
      <c r="E151" s="509"/>
      <c r="F151" s="510"/>
      <c r="G151" s="117" t="s">
        <v>725</v>
      </c>
      <c r="H151" s="508"/>
      <c r="I151" s="509"/>
      <c r="J151" s="509"/>
      <c r="K151" s="510"/>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4"/>
      <c r="AM151" s="108"/>
      <c r="AN151" s="108"/>
      <c r="AO151" s="108">
        <f>LEFT(F151,1)</f>
      </c>
    </row>
    <row r="152" spans="1:37" ht="7.5" customHeight="1">
      <c r="A152" s="518"/>
      <c r="B152" s="499"/>
      <c r="C152" s="500"/>
      <c r="D152" s="500"/>
      <c r="E152" s="500"/>
      <c r="F152" s="500"/>
      <c r="G152" s="500"/>
      <c r="H152" s="500"/>
      <c r="I152" s="500"/>
      <c r="J152" s="500"/>
      <c r="K152" s="500"/>
      <c r="L152" s="500"/>
      <c r="M152" s="500"/>
      <c r="N152" s="500"/>
      <c r="O152" s="500"/>
      <c r="P152" s="500"/>
      <c r="Q152" s="500"/>
      <c r="R152" s="500"/>
      <c r="S152" s="500"/>
      <c r="T152" s="500"/>
      <c r="U152" s="500"/>
      <c r="V152" s="500"/>
      <c r="W152" s="500"/>
      <c r="X152" s="500"/>
      <c r="Y152" s="500"/>
      <c r="Z152" s="500"/>
      <c r="AA152" s="500"/>
      <c r="AB152" s="500"/>
      <c r="AC152" s="500"/>
      <c r="AD152" s="500"/>
      <c r="AE152" s="500"/>
      <c r="AF152" s="500"/>
      <c r="AG152" s="500"/>
      <c r="AH152" s="500"/>
      <c r="AI152" s="500"/>
      <c r="AJ152" s="500"/>
      <c r="AK152" s="500"/>
    </row>
    <row r="153" spans="1:37" ht="11.25" customHeight="1">
      <c r="A153" s="518"/>
      <c r="B153" s="503" t="s">
        <v>522</v>
      </c>
      <c r="C153" s="484" t="s">
        <v>69</v>
      </c>
      <c r="D153" s="466" t="s">
        <v>847</v>
      </c>
      <c r="E153" s="467"/>
      <c r="F153" s="467"/>
      <c r="G153" s="467"/>
      <c r="H153" s="467"/>
      <c r="I153" s="467"/>
      <c r="J153" s="467"/>
      <c r="K153" s="467"/>
      <c r="L153" s="467"/>
      <c r="M153" s="467"/>
      <c r="N153" s="467"/>
      <c r="O153" s="467"/>
      <c r="P153" s="467"/>
      <c r="Q153" s="467"/>
      <c r="R153" s="467"/>
      <c r="S153" s="467"/>
      <c r="T153" s="467"/>
      <c r="U153" s="467"/>
      <c r="V153" s="467"/>
      <c r="W153" s="467"/>
      <c r="X153" s="467"/>
      <c r="Y153" s="467"/>
      <c r="Z153" s="467"/>
      <c r="AA153" s="467"/>
      <c r="AB153" s="467"/>
      <c r="AC153" s="467"/>
      <c r="AD153" s="467"/>
      <c r="AE153" s="467"/>
      <c r="AF153" s="467"/>
      <c r="AG153" s="467"/>
      <c r="AH153" s="467"/>
      <c r="AI153" s="467"/>
      <c r="AJ153" s="467"/>
      <c r="AK153" s="468"/>
    </row>
    <row r="154" spans="1:37" ht="7.5" customHeight="1" thickBot="1">
      <c r="A154" s="518"/>
      <c r="B154" s="471"/>
      <c r="C154" s="485"/>
      <c r="D154" s="466"/>
      <c r="E154" s="467"/>
      <c r="F154" s="467"/>
      <c r="G154" s="467"/>
      <c r="H154" s="467"/>
      <c r="I154" s="467"/>
      <c r="J154" s="467"/>
      <c r="K154" s="467"/>
      <c r="L154" s="467"/>
      <c r="M154" s="467"/>
      <c r="N154" s="467"/>
      <c r="O154" s="467"/>
      <c r="P154" s="467"/>
      <c r="Q154" s="467"/>
      <c r="R154" s="467"/>
      <c r="S154" s="467"/>
      <c r="T154" s="467"/>
      <c r="U154" s="467"/>
      <c r="V154" s="467"/>
      <c r="W154" s="467"/>
      <c r="X154" s="467"/>
      <c r="Y154" s="467"/>
      <c r="Z154" s="467"/>
      <c r="AA154" s="467"/>
      <c r="AB154" s="467"/>
      <c r="AC154" s="467"/>
      <c r="AD154" s="467"/>
      <c r="AE154" s="467"/>
      <c r="AF154" s="467"/>
      <c r="AG154" s="467"/>
      <c r="AH154" s="467"/>
      <c r="AI154" s="467"/>
      <c r="AJ154" s="467"/>
      <c r="AK154" s="468"/>
    </row>
    <row r="155" spans="1:41" ht="22.5" customHeight="1" thickBot="1">
      <c r="A155" s="518"/>
      <c r="B155" s="471"/>
      <c r="C155" s="122" t="s">
        <v>68</v>
      </c>
      <c r="D155" s="620"/>
      <c r="E155" s="621"/>
      <c r="F155" s="621"/>
      <c r="G155" s="621"/>
      <c r="H155" s="621"/>
      <c r="I155" s="621"/>
      <c r="J155" s="621"/>
      <c r="K155" s="622"/>
      <c r="L155" s="520"/>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c r="AK155" s="522"/>
      <c r="AM155" s="108"/>
      <c r="AN155" s="108"/>
      <c r="AO155" s="108"/>
    </row>
    <row r="156" spans="1:37" ht="7.5" customHeight="1">
      <c r="A156" s="518"/>
      <c r="B156" s="499"/>
      <c r="C156" s="500"/>
      <c r="D156" s="500"/>
      <c r="E156" s="500"/>
      <c r="F156" s="500"/>
      <c r="G156" s="500"/>
      <c r="H156" s="500"/>
      <c r="I156" s="500"/>
      <c r="J156" s="500"/>
      <c r="K156" s="500"/>
      <c r="L156" s="500"/>
      <c r="M156" s="500"/>
      <c r="N156" s="500"/>
      <c r="O156" s="500"/>
      <c r="P156" s="500"/>
      <c r="Q156" s="500"/>
      <c r="R156" s="500"/>
      <c r="S156" s="500"/>
      <c r="T156" s="500"/>
      <c r="U156" s="500"/>
      <c r="V156" s="500"/>
      <c r="W156" s="500"/>
      <c r="X156" s="500"/>
      <c r="Y156" s="500"/>
      <c r="Z156" s="500"/>
      <c r="AA156" s="500"/>
      <c r="AB156" s="500"/>
      <c r="AC156" s="500"/>
      <c r="AD156" s="500"/>
      <c r="AE156" s="500"/>
      <c r="AF156" s="500"/>
      <c r="AG156" s="500"/>
      <c r="AH156" s="500"/>
      <c r="AI156" s="500"/>
      <c r="AJ156" s="500"/>
      <c r="AK156" s="500"/>
    </row>
    <row r="157" spans="1:37" ht="18.75" customHeight="1">
      <c r="A157" s="518"/>
      <c r="B157" s="503" t="s">
        <v>119</v>
      </c>
      <c r="C157" s="102" t="s">
        <v>67</v>
      </c>
      <c r="D157" s="791" t="s">
        <v>567</v>
      </c>
      <c r="E157" s="791"/>
      <c r="F157" s="791"/>
      <c r="G157" s="791"/>
      <c r="H157" s="791"/>
      <c r="I157" s="791"/>
      <c r="J157" s="791"/>
      <c r="K157" s="791"/>
      <c r="L157" s="791"/>
      <c r="M157" s="791"/>
      <c r="N157" s="791"/>
      <c r="O157" s="791"/>
      <c r="P157" s="791"/>
      <c r="Q157" s="791"/>
      <c r="R157" s="791"/>
      <c r="S157" s="791"/>
      <c r="T157" s="791"/>
      <c r="U157" s="791"/>
      <c r="V157" s="791"/>
      <c r="W157" s="791"/>
      <c r="X157" s="791"/>
      <c r="Y157" s="791"/>
      <c r="Z157" s="791"/>
      <c r="AA157" s="791"/>
      <c r="AB157" s="791"/>
      <c r="AC157" s="791"/>
      <c r="AD157" s="791"/>
      <c r="AE157" s="791"/>
      <c r="AF157" s="791"/>
      <c r="AG157" s="791"/>
      <c r="AH157" s="791"/>
      <c r="AI157" s="791"/>
      <c r="AJ157" s="791"/>
      <c r="AK157" s="791"/>
    </row>
    <row r="158" spans="1:37" ht="17.25" customHeight="1">
      <c r="A158" s="518"/>
      <c r="B158" s="471"/>
      <c r="C158" s="473" t="s">
        <v>69</v>
      </c>
      <c r="D158" s="474" t="s">
        <v>1287</v>
      </c>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5"/>
      <c r="AA158" s="475"/>
      <c r="AB158" s="475"/>
      <c r="AC158" s="475"/>
      <c r="AD158" s="475"/>
      <c r="AE158" s="475"/>
      <c r="AF158" s="475"/>
      <c r="AG158" s="475"/>
      <c r="AH158" s="475"/>
      <c r="AI158" s="475"/>
      <c r="AJ158" s="475"/>
      <c r="AK158" s="475"/>
    </row>
    <row r="159" spans="1:37" ht="17.25">
      <c r="A159" s="518"/>
      <c r="B159" s="471"/>
      <c r="C159" s="473"/>
      <c r="D159" s="475"/>
      <c r="E159" s="475"/>
      <c r="F159" s="475"/>
      <c r="G159" s="475"/>
      <c r="H159" s="475"/>
      <c r="I159" s="475"/>
      <c r="J159" s="475"/>
      <c r="K159" s="475"/>
      <c r="L159" s="475"/>
      <c r="M159" s="475"/>
      <c r="N159" s="475"/>
      <c r="O159" s="475"/>
      <c r="P159" s="475"/>
      <c r="Q159" s="475"/>
      <c r="R159" s="475"/>
      <c r="S159" s="475"/>
      <c r="T159" s="475"/>
      <c r="U159" s="475"/>
      <c r="V159" s="475"/>
      <c r="W159" s="475"/>
      <c r="X159" s="475"/>
      <c r="Y159" s="475"/>
      <c r="Z159" s="475"/>
      <c r="AA159" s="475"/>
      <c r="AB159" s="475"/>
      <c r="AC159" s="475"/>
      <c r="AD159" s="475"/>
      <c r="AE159" s="475"/>
      <c r="AF159" s="475"/>
      <c r="AG159" s="475"/>
      <c r="AH159" s="475"/>
      <c r="AI159" s="475"/>
      <c r="AJ159" s="475"/>
      <c r="AK159" s="475"/>
    </row>
    <row r="160" spans="1:37" ht="17.25">
      <c r="A160" s="518"/>
      <c r="B160" s="471"/>
      <c r="C160" s="473"/>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476"/>
      <c r="AE160" s="476"/>
      <c r="AF160" s="476"/>
      <c r="AG160" s="476"/>
      <c r="AH160" s="476"/>
      <c r="AI160" s="476"/>
      <c r="AJ160" s="476"/>
      <c r="AK160" s="476"/>
    </row>
    <row r="161" spans="1:37" ht="18" thickBot="1">
      <c r="A161" s="518"/>
      <c r="B161" s="471"/>
      <c r="C161" s="473"/>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476"/>
      <c r="AE161" s="476"/>
      <c r="AF161" s="476"/>
      <c r="AG161" s="476"/>
      <c r="AH161" s="476"/>
      <c r="AI161" s="476"/>
      <c r="AJ161" s="476"/>
      <c r="AK161" s="476"/>
    </row>
    <row r="162" spans="1:37" ht="45" customHeight="1" thickBot="1">
      <c r="A162" s="519"/>
      <c r="B162" s="471"/>
      <c r="C162" s="112" t="s">
        <v>68</v>
      </c>
      <c r="D162" s="657"/>
      <c r="E162" s="658"/>
      <c r="F162" s="658"/>
      <c r="G162" s="658"/>
      <c r="H162" s="658"/>
      <c r="I162" s="658"/>
      <c r="J162" s="658"/>
      <c r="K162" s="658"/>
      <c r="L162" s="658"/>
      <c r="M162" s="658"/>
      <c r="N162" s="658"/>
      <c r="O162" s="658"/>
      <c r="P162" s="658"/>
      <c r="Q162" s="658"/>
      <c r="R162" s="658"/>
      <c r="S162" s="658"/>
      <c r="T162" s="658"/>
      <c r="U162" s="658"/>
      <c r="V162" s="658"/>
      <c r="W162" s="658"/>
      <c r="X162" s="658"/>
      <c r="Y162" s="658"/>
      <c r="Z162" s="658"/>
      <c r="AA162" s="658"/>
      <c r="AB162" s="658"/>
      <c r="AC162" s="658"/>
      <c r="AD162" s="658"/>
      <c r="AE162" s="658"/>
      <c r="AF162" s="658"/>
      <c r="AG162" s="658"/>
      <c r="AH162" s="658"/>
      <c r="AI162" s="658"/>
      <c r="AJ162" s="658"/>
      <c r="AK162" s="659"/>
    </row>
    <row r="163" spans="1:37" ht="7.5" customHeight="1">
      <c r="A163" s="572"/>
      <c r="B163" s="572"/>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2"/>
    </row>
    <row r="164" spans="1:37" ht="30" customHeight="1">
      <c r="A164" s="792" t="s">
        <v>1200</v>
      </c>
      <c r="B164" s="505"/>
      <c r="C164" s="505"/>
      <c r="D164" s="505"/>
      <c r="E164" s="505"/>
      <c r="F164" s="505"/>
      <c r="G164" s="505"/>
      <c r="H164" s="505"/>
      <c r="I164" s="505"/>
      <c r="J164" s="505"/>
      <c r="K164" s="505"/>
      <c r="L164" s="505"/>
      <c r="M164" s="505"/>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6"/>
    </row>
    <row r="165" spans="1:40" ht="18.75" customHeight="1">
      <c r="A165" s="518" t="s">
        <v>127</v>
      </c>
      <c r="B165" s="483" t="s">
        <v>127</v>
      </c>
      <c r="C165" s="103" t="s">
        <v>67</v>
      </c>
      <c r="D165" s="666">
        <v>100000</v>
      </c>
      <c r="E165" s="667"/>
      <c r="F165" s="667"/>
      <c r="G165" s="667"/>
      <c r="H165" s="667"/>
      <c r="I165" s="667"/>
      <c r="J165" s="667"/>
      <c r="K165" s="667"/>
      <c r="L165" s="667"/>
      <c r="M165" s="667"/>
      <c r="N165" s="667"/>
      <c r="O165" s="573" t="s">
        <v>812</v>
      </c>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4"/>
      <c r="AL165" s="107"/>
      <c r="AN165" s="108"/>
    </row>
    <row r="166" spans="1:38" ht="11.25" customHeight="1">
      <c r="A166" s="518"/>
      <c r="B166" s="471"/>
      <c r="C166" s="485" t="s">
        <v>69</v>
      </c>
      <c r="D166" s="459" t="s">
        <v>947</v>
      </c>
      <c r="E166" s="746"/>
      <c r="F166" s="746"/>
      <c r="G166" s="746"/>
      <c r="H166" s="746"/>
      <c r="I166" s="746"/>
      <c r="J166" s="746"/>
      <c r="K166" s="746"/>
      <c r="L166" s="746"/>
      <c r="M166" s="746"/>
      <c r="N166" s="746"/>
      <c r="O166" s="746"/>
      <c r="P166" s="746"/>
      <c r="Q166" s="746"/>
      <c r="R166" s="746"/>
      <c r="S166" s="746"/>
      <c r="T166" s="746"/>
      <c r="U166" s="746"/>
      <c r="V166" s="746"/>
      <c r="W166" s="746"/>
      <c r="X166" s="746"/>
      <c r="Y166" s="746"/>
      <c r="Z166" s="746"/>
      <c r="AA166" s="746"/>
      <c r="AB166" s="746"/>
      <c r="AC166" s="746"/>
      <c r="AD166" s="746"/>
      <c r="AE166" s="746"/>
      <c r="AF166" s="746"/>
      <c r="AG166" s="746"/>
      <c r="AH166" s="746"/>
      <c r="AI166" s="746"/>
      <c r="AJ166" s="746"/>
      <c r="AK166" s="747"/>
      <c r="AL166" s="107"/>
    </row>
    <row r="167" spans="1:38" ht="7.5" customHeight="1" thickBot="1">
      <c r="A167" s="518"/>
      <c r="B167" s="471"/>
      <c r="C167" s="485"/>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476"/>
      <c r="AE167" s="476"/>
      <c r="AF167" s="476"/>
      <c r="AG167" s="476"/>
      <c r="AH167" s="476"/>
      <c r="AI167" s="476"/>
      <c r="AJ167" s="476"/>
      <c r="AK167" s="748"/>
      <c r="AL167" s="107"/>
    </row>
    <row r="168" spans="1:38" ht="22.5" customHeight="1" thickBot="1">
      <c r="A168" s="518"/>
      <c r="B168" s="471"/>
      <c r="C168" s="122" t="s">
        <v>68</v>
      </c>
      <c r="D168" s="662"/>
      <c r="E168" s="663"/>
      <c r="F168" s="663"/>
      <c r="G168" s="663"/>
      <c r="H168" s="663"/>
      <c r="I168" s="663"/>
      <c r="J168" s="663"/>
      <c r="K168" s="663"/>
      <c r="L168" s="663"/>
      <c r="M168" s="663"/>
      <c r="N168" s="663"/>
      <c r="O168" s="782" t="s">
        <v>812</v>
      </c>
      <c r="P168" s="783"/>
      <c r="Q168" s="783"/>
      <c r="R168" s="783"/>
      <c r="S168" s="783"/>
      <c r="T168" s="783"/>
      <c r="U168" s="783"/>
      <c r="V168" s="783"/>
      <c r="W168" s="783"/>
      <c r="X168" s="783"/>
      <c r="Y168" s="783"/>
      <c r="Z168" s="783"/>
      <c r="AA168" s="783"/>
      <c r="AB168" s="783"/>
      <c r="AC168" s="783"/>
      <c r="AD168" s="783"/>
      <c r="AE168" s="783"/>
      <c r="AF168" s="783"/>
      <c r="AG168" s="783"/>
      <c r="AH168" s="783"/>
      <c r="AI168" s="783"/>
      <c r="AJ168" s="783"/>
      <c r="AK168" s="783"/>
      <c r="AL168" s="107"/>
    </row>
    <row r="169" spans="1:37" ht="7.5" customHeight="1">
      <c r="A169" s="518"/>
      <c r="B169" s="523"/>
      <c r="C169" s="524"/>
      <c r="D169" s="524"/>
      <c r="E169" s="524"/>
      <c r="F169" s="524"/>
      <c r="G169" s="524"/>
      <c r="H169" s="524"/>
      <c r="I169" s="524"/>
      <c r="J169" s="524"/>
      <c r="K169" s="524"/>
      <c r="L169" s="524"/>
      <c r="M169" s="524"/>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24"/>
    </row>
    <row r="170" spans="1:37" ht="18.75" customHeight="1">
      <c r="A170" s="518" t="s">
        <v>701</v>
      </c>
      <c r="B170" s="512"/>
      <c r="C170" s="100" t="s">
        <v>67</v>
      </c>
      <c r="D170" s="533" t="s">
        <v>813</v>
      </c>
      <c r="E170" s="534"/>
      <c r="F170" s="534"/>
      <c r="G170" s="534"/>
      <c r="H170" s="534"/>
      <c r="I170" s="534"/>
      <c r="J170" s="534"/>
      <c r="K170" s="534"/>
      <c r="L170" s="534"/>
      <c r="M170" s="534"/>
      <c r="N170" s="534"/>
      <c r="O170" s="534"/>
      <c r="P170" s="534"/>
      <c r="Q170" s="534"/>
      <c r="R170" s="535"/>
      <c r="S170" s="781"/>
      <c r="T170" s="781"/>
      <c r="U170" s="781"/>
      <c r="V170" s="781"/>
      <c r="W170" s="781"/>
      <c r="X170" s="781"/>
      <c r="Y170" s="781"/>
      <c r="Z170" s="781"/>
      <c r="AA170" s="781"/>
      <c r="AB170" s="781"/>
      <c r="AC170" s="781"/>
      <c r="AD170" s="781"/>
      <c r="AE170" s="781"/>
      <c r="AF170" s="781"/>
      <c r="AG170" s="781"/>
      <c r="AH170" s="781"/>
      <c r="AI170" s="781"/>
      <c r="AJ170" s="781"/>
      <c r="AK170" s="781"/>
    </row>
    <row r="171" spans="1:38" ht="11.25" customHeight="1">
      <c r="A171" s="518"/>
      <c r="B171" s="513"/>
      <c r="C171" s="755" t="s">
        <v>69</v>
      </c>
      <c r="D171" s="467" t="s">
        <v>944</v>
      </c>
      <c r="E171" s="467"/>
      <c r="F171" s="467"/>
      <c r="G171" s="467"/>
      <c r="H171" s="467"/>
      <c r="I171" s="467"/>
      <c r="J171" s="467"/>
      <c r="K171" s="467"/>
      <c r="L171" s="467"/>
      <c r="M171" s="467"/>
      <c r="N171" s="467"/>
      <c r="O171" s="467"/>
      <c r="P171" s="467"/>
      <c r="Q171" s="467"/>
      <c r="R171" s="467"/>
      <c r="S171" s="467"/>
      <c r="T171" s="467"/>
      <c r="U171" s="467"/>
      <c r="V171" s="467"/>
      <c r="W171" s="467"/>
      <c r="X171" s="467"/>
      <c r="Y171" s="467"/>
      <c r="Z171" s="467"/>
      <c r="AA171" s="467"/>
      <c r="AB171" s="467"/>
      <c r="AC171" s="467"/>
      <c r="AD171" s="467"/>
      <c r="AE171" s="467"/>
      <c r="AF171" s="467"/>
      <c r="AG171" s="467"/>
      <c r="AH171" s="467"/>
      <c r="AI171" s="467"/>
      <c r="AJ171" s="467"/>
      <c r="AK171" s="467"/>
      <c r="AL171" s="107"/>
    </row>
    <row r="172" spans="1:38" ht="7.5" customHeight="1" thickBot="1">
      <c r="A172" s="518"/>
      <c r="B172" s="483"/>
      <c r="C172" s="755"/>
      <c r="D172" s="467"/>
      <c r="E172" s="467"/>
      <c r="F172" s="467"/>
      <c r="G172" s="467"/>
      <c r="H172" s="467"/>
      <c r="I172" s="467"/>
      <c r="J172" s="467"/>
      <c r="K172" s="467"/>
      <c r="L172" s="467"/>
      <c r="M172" s="467"/>
      <c r="N172" s="467"/>
      <c r="O172" s="467"/>
      <c r="P172" s="467"/>
      <c r="Q172" s="467"/>
      <c r="R172" s="467"/>
      <c r="S172" s="467"/>
      <c r="T172" s="467"/>
      <c r="U172" s="467"/>
      <c r="V172" s="467"/>
      <c r="W172" s="467"/>
      <c r="X172" s="467"/>
      <c r="Y172" s="467"/>
      <c r="Z172" s="467"/>
      <c r="AA172" s="467"/>
      <c r="AB172" s="467"/>
      <c r="AC172" s="467"/>
      <c r="AD172" s="467"/>
      <c r="AE172" s="467"/>
      <c r="AF172" s="467"/>
      <c r="AG172" s="467"/>
      <c r="AH172" s="467"/>
      <c r="AI172" s="467"/>
      <c r="AJ172" s="467"/>
      <c r="AK172" s="467"/>
      <c r="AL172" s="107"/>
    </row>
    <row r="173" spans="1:37" ht="22.5" customHeight="1" thickBot="1">
      <c r="A173" s="518"/>
      <c r="B173" s="189" t="s">
        <v>70</v>
      </c>
      <c r="C173" s="122" t="s">
        <v>68</v>
      </c>
      <c r="D173" s="552"/>
      <c r="E173" s="553"/>
      <c r="F173" s="553"/>
      <c r="G173" s="553"/>
      <c r="H173" s="553"/>
      <c r="I173" s="553"/>
      <c r="J173" s="553"/>
      <c r="K173" s="553"/>
      <c r="L173" s="553"/>
      <c r="M173" s="553"/>
      <c r="N173" s="553"/>
      <c r="O173" s="553"/>
      <c r="P173" s="553"/>
      <c r="Q173" s="553"/>
      <c r="R173" s="554"/>
      <c r="S173" s="753"/>
      <c r="T173" s="754"/>
      <c r="U173" s="754"/>
      <c r="V173" s="754"/>
      <c r="W173" s="754"/>
      <c r="X173" s="754"/>
      <c r="Y173" s="754"/>
      <c r="Z173" s="754"/>
      <c r="AA173" s="754"/>
      <c r="AB173" s="754"/>
      <c r="AC173" s="754"/>
      <c r="AD173" s="754"/>
      <c r="AE173" s="754"/>
      <c r="AF173" s="754"/>
      <c r="AG173" s="754"/>
      <c r="AH173" s="754"/>
      <c r="AI173" s="754"/>
      <c r="AJ173" s="754"/>
      <c r="AK173" s="754"/>
    </row>
    <row r="174" spans="1:37" ht="22.5" customHeight="1" thickBot="1">
      <c r="A174" s="518"/>
      <c r="B174" s="116" t="s">
        <v>71</v>
      </c>
      <c r="C174" s="122" t="s">
        <v>68</v>
      </c>
      <c r="D174" s="552"/>
      <c r="E174" s="553"/>
      <c r="F174" s="553"/>
      <c r="G174" s="553"/>
      <c r="H174" s="553"/>
      <c r="I174" s="553"/>
      <c r="J174" s="553"/>
      <c r="K174" s="553"/>
      <c r="L174" s="553"/>
      <c r="M174" s="553"/>
      <c r="N174" s="553"/>
      <c r="O174" s="553"/>
      <c r="P174" s="553"/>
      <c r="Q174" s="553"/>
      <c r="R174" s="554"/>
      <c r="S174" s="494"/>
      <c r="T174" s="495"/>
      <c r="U174" s="495"/>
      <c r="V174" s="495"/>
      <c r="W174" s="495"/>
      <c r="X174" s="495"/>
      <c r="Y174" s="495"/>
      <c r="Z174" s="495"/>
      <c r="AA174" s="495"/>
      <c r="AB174" s="495"/>
      <c r="AC174" s="495"/>
      <c r="AD174" s="495"/>
      <c r="AE174" s="495"/>
      <c r="AF174" s="495"/>
      <c r="AG174" s="495"/>
      <c r="AH174" s="495"/>
      <c r="AI174" s="495"/>
      <c r="AJ174" s="495"/>
      <c r="AK174" s="496"/>
    </row>
    <row r="175" spans="1:37" ht="7.5" customHeight="1">
      <c r="A175" s="519"/>
      <c r="B175" s="499"/>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0"/>
      <c r="AK175" s="500"/>
    </row>
    <row r="176" spans="1:37" ht="21" customHeight="1">
      <c r="A176" s="682" t="s">
        <v>1318</v>
      </c>
      <c r="B176" s="483" t="s">
        <v>814</v>
      </c>
      <c r="C176" s="484" t="s">
        <v>69</v>
      </c>
      <c r="D176" s="459" t="s">
        <v>948</v>
      </c>
      <c r="E176" s="459"/>
      <c r="F176" s="459"/>
      <c r="G176" s="459"/>
      <c r="H176" s="459"/>
      <c r="I176" s="459"/>
      <c r="J176" s="459"/>
      <c r="K176" s="459"/>
      <c r="L176" s="459"/>
      <c r="M176" s="459"/>
      <c r="N176" s="459"/>
      <c r="O176" s="459"/>
      <c r="P176" s="459"/>
      <c r="Q176" s="459"/>
      <c r="R176" s="459"/>
      <c r="S176" s="459"/>
      <c r="T176" s="459"/>
      <c r="U176" s="459"/>
      <c r="V176" s="459"/>
      <c r="W176" s="459"/>
      <c r="X176" s="459"/>
      <c r="Y176" s="459"/>
      <c r="Z176" s="459"/>
      <c r="AA176" s="459"/>
      <c r="AB176" s="459"/>
      <c r="AC176" s="459"/>
      <c r="AD176" s="459"/>
      <c r="AE176" s="459"/>
      <c r="AF176" s="459"/>
      <c r="AG176" s="459"/>
      <c r="AH176" s="459"/>
      <c r="AI176" s="459"/>
      <c r="AJ176" s="459"/>
      <c r="AK176" s="459"/>
    </row>
    <row r="177" spans="1:37" ht="21" customHeight="1" thickBot="1">
      <c r="A177" s="682"/>
      <c r="B177" s="471"/>
      <c r="C177" s="485"/>
      <c r="D177" s="460"/>
      <c r="E177" s="460"/>
      <c r="F177" s="460"/>
      <c r="G177" s="460"/>
      <c r="H177" s="460"/>
      <c r="I177" s="460"/>
      <c r="J177" s="460"/>
      <c r="K177" s="460"/>
      <c r="L177" s="460"/>
      <c r="M177" s="460"/>
      <c r="N177" s="460"/>
      <c r="O177" s="460"/>
      <c r="P177" s="460"/>
      <c r="Q177" s="460"/>
      <c r="R177" s="460"/>
      <c r="S177" s="460"/>
      <c r="T177" s="460"/>
      <c r="U177" s="460"/>
      <c r="V177" s="460"/>
      <c r="W177" s="460"/>
      <c r="X177" s="460"/>
      <c r="Y177" s="460"/>
      <c r="Z177" s="460"/>
      <c r="AA177" s="460"/>
      <c r="AB177" s="460"/>
      <c r="AC177" s="460"/>
      <c r="AD177" s="460"/>
      <c r="AE177" s="460"/>
      <c r="AF177" s="460"/>
      <c r="AG177" s="460"/>
      <c r="AH177" s="460"/>
      <c r="AI177" s="460"/>
      <c r="AJ177" s="460"/>
      <c r="AK177" s="460"/>
    </row>
    <row r="178" spans="1:37" ht="22.5" customHeight="1" thickBot="1">
      <c r="A178" s="682"/>
      <c r="B178" s="471"/>
      <c r="C178" s="122" t="s">
        <v>68</v>
      </c>
      <c r="D178" s="662"/>
      <c r="E178" s="663"/>
      <c r="F178" s="663"/>
      <c r="G178" s="663"/>
      <c r="H178" s="663"/>
      <c r="I178" s="764"/>
      <c r="J178" s="854" t="s">
        <v>815</v>
      </c>
      <c r="K178" s="783"/>
      <c r="L178" s="783"/>
      <c r="M178" s="783"/>
      <c r="N178" s="783"/>
      <c r="O178" s="783"/>
      <c r="P178" s="783"/>
      <c r="Q178" s="783"/>
      <c r="R178" s="783"/>
      <c r="S178" s="783"/>
      <c r="T178" s="783"/>
      <c r="U178" s="783"/>
      <c r="V178" s="783"/>
      <c r="W178" s="783"/>
      <c r="X178" s="783"/>
      <c r="Y178" s="783"/>
      <c r="Z178" s="783"/>
      <c r="AA178" s="783"/>
      <c r="AB178" s="783"/>
      <c r="AC178" s="783"/>
      <c r="AD178" s="783"/>
      <c r="AE178" s="783"/>
      <c r="AF178" s="783"/>
      <c r="AG178" s="783"/>
      <c r="AH178" s="783"/>
      <c r="AI178" s="783"/>
      <c r="AJ178" s="783"/>
      <c r="AK178" s="855"/>
    </row>
    <row r="179" spans="1:37" ht="6" customHeight="1">
      <c r="A179" s="682"/>
      <c r="B179" s="499"/>
      <c r="C179" s="500"/>
      <c r="D179" s="500"/>
      <c r="E179" s="500"/>
      <c r="F179" s="500"/>
      <c r="G179" s="500"/>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row>
    <row r="180" spans="1:37" ht="15.75" customHeight="1">
      <c r="A180" s="682"/>
      <c r="B180" s="503" t="s">
        <v>1109</v>
      </c>
      <c r="C180" s="484" t="s">
        <v>69</v>
      </c>
      <c r="D180" s="466" t="s">
        <v>1129</v>
      </c>
      <c r="E180" s="480"/>
      <c r="F180" s="480"/>
      <c r="G180" s="480"/>
      <c r="H180" s="480"/>
      <c r="I180" s="480"/>
      <c r="J180" s="480"/>
      <c r="K180" s="480"/>
      <c r="L180" s="480"/>
      <c r="M180" s="480"/>
      <c r="N180" s="480"/>
      <c r="O180" s="480"/>
      <c r="P180" s="480"/>
      <c r="Q180" s="480"/>
      <c r="R180" s="480"/>
      <c r="S180" s="480"/>
      <c r="T180" s="480"/>
      <c r="U180" s="480"/>
      <c r="V180" s="480"/>
      <c r="W180" s="480"/>
      <c r="X180" s="480"/>
      <c r="Y180" s="480"/>
      <c r="Z180" s="480"/>
      <c r="AA180" s="480"/>
      <c r="AB180" s="480"/>
      <c r="AC180" s="480"/>
      <c r="AD180" s="480"/>
      <c r="AE180" s="480"/>
      <c r="AF180" s="480"/>
      <c r="AG180" s="480"/>
      <c r="AH180" s="480"/>
      <c r="AI180" s="480"/>
      <c r="AJ180" s="480"/>
      <c r="AK180" s="481"/>
    </row>
    <row r="181" spans="1:37" ht="15.75" customHeight="1" thickBot="1">
      <c r="A181" s="682"/>
      <c r="B181" s="471"/>
      <c r="C181" s="485"/>
      <c r="D181" s="482"/>
      <c r="E181" s="480"/>
      <c r="F181" s="480"/>
      <c r="G181" s="480"/>
      <c r="H181" s="480"/>
      <c r="I181" s="480"/>
      <c r="J181" s="480"/>
      <c r="K181" s="480"/>
      <c r="L181" s="480"/>
      <c r="M181" s="480"/>
      <c r="N181" s="480"/>
      <c r="O181" s="480"/>
      <c r="P181" s="480"/>
      <c r="Q181" s="480"/>
      <c r="R181" s="480"/>
      <c r="S181" s="480"/>
      <c r="T181" s="480"/>
      <c r="U181" s="480"/>
      <c r="V181" s="480"/>
      <c r="W181" s="480"/>
      <c r="X181" s="480"/>
      <c r="Y181" s="480"/>
      <c r="Z181" s="480"/>
      <c r="AA181" s="480"/>
      <c r="AB181" s="480"/>
      <c r="AC181" s="480"/>
      <c r="AD181" s="480"/>
      <c r="AE181" s="480"/>
      <c r="AF181" s="480"/>
      <c r="AG181" s="480"/>
      <c r="AH181" s="480"/>
      <c r="AI181" s="480"/>
      <c r="AJ181" s="480"/>
      <c r="AK181" s="481"/>
    </row>
    <row r="182" spans="1:39" ht="27" customHeight="1" thickBot="1">
      <c r="A182" s="682"/>
      <c r="B182" s="471"/>
      <c r="C182" s="761" t="s">
        <v>68</v>
      </c>
      <c r="D182" s="579" t="s">
        <v>1108</v>
      </c>
      <c r="E182" s="664"/>
      <c r="F182" s="664"/>
      <c r="G182" s="664"/>
      <c r="H182" s="665"/>
      <c r="I182" s="457"/>
      <c r="J182" s="660"/>
      <c r="K182" s="660"/>
      <c r="L182" s="661"/>
      <c r="M182" s="477" t="str">
        <f>IF(I182="加入無",AM182," ")</f>
        <v> </v>
      </c>
      <c r="N182" s="478"/>
      <c r="O182" s="478"/>
      <c r="P182" s="478"/>
      <c r="Q182" s="478"/>
      <c r="R182" s="478"/>
      <c r="S182" s="478"/>
      <c r="T182" s="478"/>
      <c r="U182" s="478"/>
      <c r="V182" s="478"/>
      <c r="W182" s="478"/>
      <c r="X182" s="478"/>
      <c r="Y182" s="478"/>
      <c r="Z182" s="478"/>
      <c r="AA182" s="478"/>
      <c r="AB182" s="478"/>
      <c r="AC182" s="478"/>
      <c r="AD182" s="478"/>
      <c r="AE182" s="478"/>
      <c r="AF182" s="478"/>
      <c r="AG182" s="478"/>
      <c r="AH182" s="478"/>
      <c r="AI182" s="478"/>
      <c r="AJ182" s="478"/>
      <c r="AK182" s="479"/>
      <c r="AM182" s="157" t="s">
        <v>1125</v>
      </c>
    </row>
    <row r="183" spans="1:37" ht="27" customHeight="1" thickBot="1">
      <c r="A183" s="682"/>
      <c r="B183" s="471"/>
      <c r="C183" s="762"/>
      <c r="D183" s="579" t="s">
        <v>1128</v>
      </c>
      <c r="E183" s="664"/>
      <c r="F183" s="664"/>
      <c r="G183" s="664"/>
      <c r="H183" s="665"/>
      <c r="I183" s="457"/>
      <c r="J183" s="660"/>
      <c r="K183" s="660"/>
      <c r="L183" s="661"/>
      <c r="M183" s="477" t="str">
        <f>IF(I183="加入無",AM182," ")</f>
        <v> </v>
      </c>
      <c r="N183" s="478"/>
      <c r="O183" s="478"/>
      <c r="P183" s="478"/>
      <c r="Q183" s="478"/>
      <c r="R183" s="478"/>
      <c r="S183" s="478"/>
      <c r="T183" s="478"/>
      <c r="U183" s="478"/>
      <c r="V183" s="478"/>
      <c r="W183" s="478"/>
      <c r="X183" s="478"/>
      <c r="Y183" s="478"/>
      <c r="Z183" s="478"/>
      <c r="AA183" s="478"/>
      <c r="AB183" s="478"/>
      <c r="AC183" s="478"/>
      <c r="AD183" s="478"/>
      <c r="AE183" s="478"/>
      <c r="AF183" s="478"/>
      <c r="AG183" s="478"/>
      <c r="AH183" s="478"/>
      <c r="AI183" s="478"/>
      <c r="AJ183" s="478"/>
      <c r="AK183" s="479"/>
    </row>
    <row r="184" spans="1:47" ht="27" customHeight="1" thickBot="1">
      <c r="A184" s="683"/>
      <c r="B184" s="471"/>
      <c r="C184" s="763"/>
      <c r="D184" s="579" t="s">
        <v>1127</v>
      </c>
      <c r="E184" s="664"/>
      <c r="F184" s="664"/>
      <c r="G184" s="664"/>
      <c r="H184" s="665"/>
      <c r="I184" s="457"/>
      <c r="J184" s="660"/>
      <c r="K184" s="660"/>
      <c r="L184" s="661"/>
      <c r="M184" s="477" t="str">
        <f>IF(I184="加入無",AM182," ")</f>
        <v> </v>
      </c>
      <c r="N184" s="478"/>
      <c r="O184" s="478"/>
      <c r="P184" s="478"/>
      <c r="Q184" s="478"/>
      <c r="R184" s="478"/>
      <c r="S184" s="478"/>
      <c r="T184" s="478"/>
      <c r="U184" s="478"/>
      <c r="V184" s="478"/>
      <c r="W184" s="478"/>
      <c r="X184" s="478"/>
      <c r="Y184" s="478"/>
      <c r="Z184" s="478"/>
      <c r="AA184" s="478"/>
      <c r="AB184" s="478"/>
      <c r="AC184" s="478"/>
      <c r="AD184" s="478"/>
      <c r="AE184" s="478"/>
      <c r="AF184" s="478"/>
      <c r="AG184" s="478"/>
      <c r="AH184" s="478"/>
      <c r="AI184" s="478"/>
      <c r="AJ184" s="478"/>
      <c r="AK184" s="479"/>
      <c r="AU184" s="312" t="s">
        <v>1138</v>
      </c>
    </row>
    <row r="185" spans="1:47" ht="54" customHeight="1">
      <c r="A185" s="517" t="s">
        <v>1319</v>
      </c>
      <c r="B185" s="653" t="s">
        <v>1301</v>
      </c>
      <c r="C185" s="500"/>
      <c r="D185" s="500"/>
      <c r="E185" s="500"/>
      <c r="F185" s="500"/>
      <c r="G185" s="500"/>
      <c r="H185" s="500"/>
      <c r="I185" s="500"/>
      <c r="J185" s="500"/>
      <c r="K185" s="500"/>
      <c r="L185" s="500"/>
      <c r="M185" s="500"/>
      <c r="N185" s="500"/>
      <c r="O185" s="500"/>
      <c r="P185" s="500"/>
      <c r="Q185" s="500"/>
      <c r="R185" s="500"/>
      <c r="S185" s="500"/>
      <c r="T185" s="500"/>
      <c r="U185" s="500"/>
      <c r="V185" s="500"/>
      <c r="W185" s="500"/>
      <c r="X185" s="500"/>
      <c r="Y185" s="500"/>
      <c r="Z185" s="500"/>
      <c r="AA185" s="500"/>
      <c r="AB185" s="500"/>
      <c r="AC185" s="500"/>
      <c r="AD185" s="500"/>
      <c r="AE185" s="500"/>
      <c r="AF185" s="500"/>
      <c r="AG185" s="500"/>
      <c r="AH185" s="500"/>
      <c r="AI185" s="500"/>
      <c r="AJ185" s="500"/>
      <c r="AK185" s="500"/>
      <c r="AU185" s="313"/>
    </row>
    <row r="186" spans="1:45" ht="36" customHeight="1">
      <c r="A186" s="518"/>
      <c r="B186" s="749" t="s">
        <v>1311</v>
      </c>
      <c r="C186" s="750"/>
      <c r="D186" s="567" t="s">
        <v>1315</v>
      </c>
      <c r="E186" s="568"/>
      <c r="F186" s="569">
        <f>IF(AP186=TRUE,AQ186,"")</f>
      </c>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71"/>
      <c r="AP186" s="209" t="b">
        <v>0</v>
      </c>
      <c r="AQ186" s="157" t="s">
        <v>1314</v>
      </c>
      <c r="AR186" s="157"/>
      <c r="AS186" s="157"/>
    </row>
    <row r="187" spans="1:47" ht="24" customHeight="1">
      <c r="A187" s="518"/>
      <c r="B187" s="503" t="s">
        <v>121</v>
      </c>
      <c r="C187" s="484" t="s">
        <v>69</v>
      </c>
      <c r="D187" s="765" t="s">
        <v>1267</v>
      </c>
      <c r="E187" s="766"/>
      <c r="F187" s="766"/>
      <c r="G187" s="766"/>
      <c r="H187" s="766"/>
      <c r="I187" s="766"/>
      <c r="J187" s="766"/>
      <c r="K187" s="766"/>
      <c r="L187" s="766"/>
      <c r="M187" s="766"/>
      <c r="N187" s="766"/>
      <c r="O187" s="766"/>
      <c r="P187" s="766"/>
      <c r="Q187" s="766"/>
      <c r="R187" s="766"/>
      <c r="S187" s="766"/>
      <c r="T187" s="766"/>
      <c r="U187" s="766"/>
      <c r="V187" s="766"/>
      <c r="W187" s="766"/>
      <c r="X187" s="766"/>
      <c r="Y187" s="766"/>
      <c r="Z187" s="766"/>
      <c r="AA187" s="766"/>
      <c r="AB187" s="766"/>
      <c r="AC187" s="766"/>
      <c r="AD187" s="766"/>
      <c r="AE187" s="766"/>
      <c r="AF187" s="766"/>
      <c r="AG187" s="766"/>
      <c r="AH187" s="766"/>
      <c r="AI187" s="766"/>
      <c r="AJ187" s="766"/>
      <c r="AK187" s="767"/>
      <c r="AU187" s="364" t="s">
        <v>1472</v>
      </c>
    </row>
    <row r="188" spans="1:47" ht="40.5" customHeight="1" thickBot="1">
      <c r="A188" s="518"/>
      <c r="B188" s="471"/>
      <c r="C188" s="485"/>
      <c r="D188" s="758" t="s">
        <v>1251</v>
      </c>
      <c r="E188" s="759"/>
      <c r="F188" s="759"/>
      <c r="G188" s="759"/>
      <c r="H188" s="759"/>
      <c r="I188" s="759"/>
      <c r="J188" s="759"/>
      <c r="K188" s="759"/>
      <c r="L188" s="759"/>
      <c r="M188" s="759"/>
      <c r="N188" s="759"/>
      <c r="O188" s="759"/>
      <c r="P188" s="759"/>
      <c r="Q188" s="759"/>
      <c r="R188" s="759"/>
      <c r="S188" s="759"/>
      <c r="T188" s="759"/>
      <c r="U188" s="759"/>
      <c r="V188" s="759"/>
      <c r="W188" s="759"/>
      <c r="X188" s="759"/>
      <c r="Y188" s="759"/>
      <c r="Z188" s="759"/>
      <c r="AA188" s="759"/>
      <c r="AB188" s="759"/>
      <c r="AC188" s="759"/>
      <c r="AD188" s="759"/>
      <c r="AE188" s="759"/>
      <c r="AF188" s="759"/>
      <c r="AG188" s="759"/>
      <c r="AH188" s="759"/>
      <c r="AI188" s="759"/>
      <c r="AJ188" s="759"/>
      <c r="AK188" s="760"/>
      <c r="AU188" s="364" t="s">
        <v>1465</v>
      </c>
    </row>
    <row r="189" spans="1:47" ht="22.5" customHeight="1" thickBot="1">
      <c r="A189" s="518"/>
      <c r="B189" s="471"/>
      <c r="C189" s="122" t="s">
        <v>68</v>
      </c>
      <c r="D189" s="662"/>
      <c r="E189" s="663"/>
      <c r="F189" s="663"/>
      <c r="G189" s="764"/>
      <c r="H189" s="137" t="s">
        <v>815</v>
      </c>
      <c r="I189" s="756" t="str">
        <f>IF(D178&gt;=D189," ","注意！！従業員数を超えています。")</f>
        <v> </v>
      </c>
      <c r="J189" s="756"/>
      <c r="K189" s="756"/>
      <c r="L189" s="756"/>
      <c r="M189" s="756"/>
      <c r="N189" s="756"/>
      <c r="O189" s="756"/>
      <c r="P189" s="756"/>
      <c r="Q189" s="756"/>
      <c r="R189" s="756"/>
      <c r="S189" s="756"/>
      <c r="T189" s="756"/>
      <c r="U189" s="756"/>
      <c r="V189" s="756"/>
      <c r="W189" s="756"/>
      <c r="X189" s="756"/>
      <c r="Y189" s="756"/>
      <c r="Z189" s="756"/>
      <c r="AA189" s="756"/>
      <c r="AB189" s="756"/>
      <c r="AC189" s="756"/>
      <c r="AD189" s="756"/>
      <c r="AE189" s="756"/>
      <c r="AF189" s="756"/>
      <c r="AG189" s="756"/>
      <c r="AH189" s="756"/>
      <c r="AI189" s="756"/>
      <c r="AJ189" s="756"/>
      <c r="AK189" s="757"/>
      <c r="AU189" s="364" t="s">
        <v>1466</v>
      </c>
    </row>
    <row r="190" spans="1:47" ht="7.5" customHeight="1">
      <c r="A190" s="518"/>
      <c r="B190" s="360"/>
      <c r="C190" s="359"/>
      <c r="D190" s="358"/>
      <c r="E190" s="358"/>
      <c r="F190" s="358"/>
      <c r="G190" s="358"/>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61"/>
      <c r="AU190" s="364" t="s">
        <v>1467</v>
      </c>
    </row>
    <row r="191" spans="1:47" ht="40.5" customHeight="1">
      <c r="A191" s="518"/>
      <c r="B191" s="503" t="s">
        <v>816</v>
      </c>
      <c r="C191" s="484" t="s">
        <v>69</v>
      </c>
      <c r="D191" s="459" t="s">
        <v>1316</v>
      </c>
      <c r="E191" s="459"/>
      <c r="F191" s="459"/>
      <c r="G191" s="459"/>
      <c r="H191" s="459"/>
      <c r="I191" s="459"/>
      <c r="J191" s="459"/>
      <c r="K191" s="459"/>
      <c r="L191" s="459"/>
      <c r="M191" s="459"/>
      <c r="N191" s="459"/>
      <c r="O191" s="459"/>
      <c r="P191" s="459"/>
      <c r="Q191" s="459"/>
      <c r="R191" s="459"/>
      <c r="S191" s="459"/>
      <c r="T191" s="459"/>
      <c r="U191" s="459"/>
      <c r="V191" s="459"/>
      <c r="W191" s="459"/>
      <c r="X191" s="459"/>
      <c r="Y191" s="459"/>
      <c r="Z191" s="459"/>
      <c r="AA191" s="459"/>
      <c r="AB191" s="459"/>
      <c r="AC191" s="459"/>
      <c r="AD191" s="459"/>
      <c r="AE191" s="459"/>
      <c r="AF191" s="459"/>
      <c r="AG191" s="459"/>
      <c r="AH191" s="459"/>
      <c r="AI191" s="459"/>
      <c r="AJ191" s="459"/>
      <c r="AK191" s="459"/>
      <c r="AU191" s="364" t="s">
        <v>1468</v>
      </c>
    </row>
    <row r="192" spans="1:47" ht="40.5" customHeight="1" thickBot="1">
      <c r="A192" s="518"/>
      <c r="B192" s="471"/>
      <c r="C192" s="485"/>
      <c r="D192" s="460"/>
      <c r="E192" s="460"/>
      <c r="F192" s="460"/>
      <c r="G192" s="460"/>
      <c r="H192" s="460"/>
      <c r="I192" s="460"/>
      <c r="J192" s="460"/>
      <c r="K192" s="460"/>
      <c r="L192" s="460"/>
      <c r="M192" s="460"/>
      <c r="N192" s="460"/>
      <c r="O192" s="460"/>
      <c r="P192" s="460"/>
      <c r="Q192" s="460"/>
      <c r="R192" s="460"/>
      <c r="S192" s="460"/>
      <c r="T192" s="460"/>
      <c r="U192" s="460"/>
      <c r="V192" s="460"/>
      <c r="W192" s="460"/>
      <c r="X192" s="460"/>
      <c r="Y192" s="460"/>
      <c r="Z192" s="460"/>
      <c r="AA192" s="460"/>
      <c r="AB192" s="460"/>
      <c r="AC192" s="460"/>
      <c r="AD192" s="460"/>
      <c r="AE192" s="460"/>
      <c r="AF192" s="460"/>
      <c r="AG192" s="460"/>
      <c r="AH192" s="460"/>
      <c r="AI192" s="460"/>
      <c r="AJ192" s="460"/>
      <c r="AK192" s="460"/>
      <c r="AU192" s="364" t="s">
        <v>1469</v>
      </c>
    </row>
    <row r="193" spans="1:47" ht="22.5" customHeight="1" thickBot="1">
      <c r="A193" s="518"/>
      <c r="B193" s="471"/>
      <c r="C193" s="122" t="s">
        <v>68</v>
      </c>
      <c r="D193" s="662"/>
      <c r="E193" s="663"/>
      <c r="F193" s="663"/>
      <c r="G193" s="764"/>
      <c r="H193" s="137" t="s">
        <v>815</v>
      </c>
      <c r="I193" s="751" t="str">
        <f>IF(D178&gt;=D193," ","注意！！従業員数を超えています。")</f>
        <v> </v>
      </c>
      <c r="J193" s="751"/>
      <c r="K193" s="751"/>
      <c r="L193" s="751"/>
      <c r="M193" s="751"/>
      <c r="N193" s="751"/>
      <c r="O193" s="751"/>
      <c r="P193" s="751"/>
      <c r="Q193" s="751"/>
      <c r="R193" s="751"/>
      <c r="S193" s="751"/>
      <c r="T193" s="751"/>
      <c r="U193" s="751"/>
      <c r="V193" s="751"/>
      <c r="W193" s="751"/>
      <c r="X193" s="751"/>
      <c r="Y193" s="751"/>
      <c r="Z193" s="751"/>
      <c r="AA193" s="751"/>
      <c r="AB193" s="751"/>
      <c r="AC193" s="751"/>
      <c r="AD193" s="751"/>
      <c r="AE193" s="751"/>
      <c r="AF193" s="751"/>
      <c r="AG193" s="751"/>
      <c r="AH193" s="751"/>
      <c r="AI193" s="751"/>
      <c r="AJ193" s="751"/>
      <c r="AK193" s="752"/>
      <c r="AU193" s="364" t="s">
        <v>1470</v>
      </c>
    </row>
    <row r="194" spans="1:47" ht="7.5" customHeight="1">
      <c r="A194" s="518"/>
      <c r="B194" s="653"/>
      <c r="C194" s="500"/>
      <c r="D194" s="500"/>
      <c r="E194" s="500"/>
      <c r="F194" s="500"/>
      <c r="G194" s="500"/>
      <c r="H194" s="500"/>
      <c r="I194" s="500"/>
      <c r="J194" s="500"/>
      <c r="K194" s="500"/>
      <c r="L194" s="500"/>
      <c r="M194" s="500"/>
      <c r="N194" s="500"/>
      <c r="O194" s="500"/>
      <c r="P194" s="500"/>
      <c r="Q194" s="500"/>
      <c r="R194" s="500"/>
      <c r="S194" s="500"/>
      <c r="T194" s="500"/>
      <c r="U194" s="500"/>
      <c r="V194" s="500"/>
      <c r="W194" s="500"/>
      <c r="X194" s="500"/>
      <c r="Y194" s="500"/>
      <c r="Z194" s="500"/>
      <c r="AA194" s="500"/>
      <c r="AB194" s="500"/>
      <c r="AC194" s="500"/>
      <c r="AD194" s="500"/>
      <c r="AE194" s="500"/>
      <c r="AF194" s="500"/>
      <c r="AG194" s="500"/>
      <c r="AH194" s="500"/>
      <c r="AI194" s="500"/>
      <c r="AJ194" s="500"/>
      <c r="AK194" s="500"/>
      <c r="AU194" s="364" t="s">
        <v>1471</v>
      </c>
    </row>
    <row r="195" spans="1:47" ht="17.25">
      <c r="A195" s="518"/>
      <c r="B195" s="503" t="s">
        <v>817</v>
      </c>
      <c r="C195" s="484" t="s">
        <v>69</v>
      </c>
      <c r="D195" s="466" t="s">
        <v>1317</v>
      </c>
      <c r="E195" s="467"/>
      <c r="F195" s="467"/>
      <c r="G195" s="467"/>
      <c r="H195" s="467"/>
      <c r="I195" s="467"/>
      <c r="J195" s="467"/>
      <c r="K195" s="467"/>
      <c r="L195" s="467"/>
      <c r="M195" s="467"/>
      <c r="N195" s="467"/>
      <c r="O195" s="467"/>
      <c r="P195" s="467"/>
      <c r="Q195" s="467"/>
      <c r="R195" s="467"/>
      <c r="S195" s="467"/>
      <c r="T195" s="467"/>
      <c r="U195" s="467"/>
      <c r="V195" s="467"/>
      <c r="W195" s="467"/>
      <c r="X195" s="467"/>
      <c r="Y195" s="467"/>
      <c r="Z195" s="467"/>
      <c r="AA195" s="467"/>
      <c r="AB195" s="467"/>
      <c r="AC195" s="467"/>
      <c r="AD195" s="467"/>
      <c r="AE195" s="467"/>
      <c r="AF195" s="467"/>
      <c r="AG195" s="467"/>
      <c r="AH195" s="467"/>
      <c r="AI195" s="467"/>
      <c r="AJ195" s="467"/>
      <c r="AK195" s="468"/>
      <c r="AU195" s="365" t="s">
        <v>534</v>
      </c>
    </row>
    <row r="196" spans="1:37" ht="17.25">
      <c r="A196" s="518"/>
      <c r="B196" s="470"/>
      <c r="C196" s="485"/>
      <c r="D196" s="466"/>
      <c r="E196" s="467"/>
      <c r="F196" s="467"/>
      <c r="G196" s="467"/>
      <c r="H196" s="467"/>
      <c r="I196" s="467"/>
      <c r="J196" s="467"/>
      <c r="K196" s="467"/>
      <c r="L196" s="467"/>
      <c r="M196" s="467"/>
      <c r="N196" s="467"/>
      <c r="O196" s="467"/>
      <c r="P196" s="467"/>
      <c r="Q196" s="467"/>
      <c r="R196" s="467"/>
      <c r="S196" s="467"/>
      <c r="T196" s="467"/>
      <c r="U196" s="467"/>
      <c r="V196" s="467"/>
      <c r="W196" s="467"/>
      <c r="X196" s="467"/>
      <c r="Y196" s="467"/>
      <c r="Z196" s="467"/>
      <c r="AA196" s="467"/>
      <c r="AB196" s="467"/>
      <c r="AC196" s="467"/>
      <c r="AD196" s="467"/>
      <c r="AE196" s="467"/>
      <c r="AF196" s="467"/>
      <c r="AG196" s="467"/>
      <c r="AH196" s="467"/>
      <c r="AI196" s="467"/>
      <c r="AJ196" s="467"/>
      <c r="AK196" s="468"/>
    </row>
    <row r="197" spans="1:37" ht="17.25">
      <c r="A197" s="518"/>
      <c r="B197" s="470"/>
      <c r="C197" s="485"/>
      <c r="D197" s="466"/>
      <c r="E197" s="467"/>
      <c r="F197" s="467"/>
      <c r="G197" s="467"/>
      <c r="H197" s="467"/>
      <c r="I197" s="467"/>
      <c r="J197" s="467"/>
      <c r="K197" s="467"/>
      <c r="L197" s="467"/>
      <c r="M197" s="467"/>
      <c r="N197" s="467"/>
      <c r="O197" s="467"/>
      <c r="P197" s="467"/>
      <c r="Q197" s="467"/>
      <c r="R197" s="467"/>
      <c r="S197" s="467"/>
      <c r="T197" s="467"/>
      <c r="U197" s="467"/>
      <c r="V197" s="467"/>
      <c r="W197" s="467"/>
      <c r="X197" s="467"/>
      <c r="Y197" s="467"/>
      <c r="Z197" s="467"/>
      <c r="AA197" s="467"/>
      <c r="AB197" s="467"/>
      <c r="AC197" s="467"/>
      <c r="AD197" s="467"/>
      <c r="AE197" s="467"/>
      <c r="AF197" s="467"/>
      <c r="AG197" s="467"/>
      <c r="AH197" s="467"/>
      <c r="AI197" s="467"/>
      <c r="AJ197" s="467"/>
      <c r="AK197" s="468"/>
    </row>
    <row r="198" spans="1:37" ht="18" thickBot="1">
      <c r="A198" s="518"/>
      <c r="B198" s="471"/>
      <c r="C198" s="485"/>
      <c r="D198" s="466"/>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8"/>
    </row>
    <row r="199" spans="1:37" ht="22.5" customHeight="1" thickBot="1">
      <c r="A199" s="518"/>
      <c r="B199" s="471"/>
      <c r="C199" s="122" t="s">
        <v>68</v>
      </c>
      <c r="D199" s="492"/>
      <c r="E199" s="493"/>
      <c r="F199" s="494"/>
      <c r="G199" s="495"/>
      <c r="H199" s="495"/>
      <c r="I199" s="495"/>
      <c r="J199" s="495"/>
      <c r="K199" s="495"/>
      <c r="L199" s="495"/>
      <c r="M199" s="495"/>
      <c r="N199" s="495"/>
      <c r="O199" s="495"/>
      <c r="P199" s="495"/>
      <c r="Q199" s="495"/>
      <c r="R199" s="495"/>
      <c r="S199" s="495"/>
      <c r="T199" s="495"/>
      <c r="U199" s="495"/>
      <c r="V199" s="495"/>
      <c r="W199" s="495"/>
      <c r="X199" s="495"/>
      <c r="Y199" s="495"/>
      <c r="Z199" s="495"/>
      <c r="AA199" s="495"/>
      <c r="AB199" s="495"/>
      <c r="AC199" s="495"/>
      <c r="AD199" s="495"/>
      <c r="AE199" s="495"/>
      <c r="AF199" s="495"/>
      <c r="AG199" s="495"/>
      <c r="AH199" s="495"/>
      <c r="AI199" s="495"/>
      <c r="AJ199" s="495"/>
      <c r="AK199" s="496"/>
    </row>
    <row r="200" spans="1:39" ht="7.5" customHeight="1">
      <c r="A200" s="518"/>
      <c r="B200" s="499"/>
      <c r="C200" s="500"/>
      <c r="D200" s="500"/>
      <c r="E200" s="500"/>
      <c r="F200" s="500"/>
      <c r="G200" s="500"/>
      <c r="H200" s="500"/>
      <c r="I200" s="500"/>
      <c r="J200" s="500"/>
      <c r="K200" s="500"/>
      <c r="L200" s="500"/>
      <c r="M200" s="500"/>
      <c r="N200" s="500"/>
      <c r="O200" s="500"/>
      <c r="P200" s="500"/>
      <c r="Q200" s="500"/>
      <c r="R200" s="500"/>
      <c r="S200" s="500"/>
      <c r="T200" s="500"/>
      <c r="U200" s="500"/>
      <c r="V200" s="500"/>
      <c r="W200" s="500"/>
      <c r="X200" s="500"/>
      <c r="Y200" s="500"/>
      <c r="Z200" s="500"/>
      <c r="AA200" s="500"/>
      <c r="AB200" s="500"/>
      <c r="AC200" s="500"/>
      <c r="AD200" s="500"/>
      <c r="AE200" s="500"/>
      <c r="AF200" s="500"/>
      <c r="AG200" s="500"/>
      <c r="AH200" s="500"/>
      <c r="AI200" s="500"/>
      <c r="AJ200" s="500"/>
      <c r="AK200" s="500"/>
      <c r="AM200" s="157" t="s">
        <v>641</v>
      </c>
    </row>
    <row r="201" spans="1:39" ht="17.25" customHeight="1">
      <c r="A201" s="518"/>
      <c r="B201" s="501" t="s">
        <v>818</v>
      </c>
      <c r="C201" s="484" t="s">
        <v>69</v>
      </c>
      <c r="D201" s="459" t="s">
        <v>1275</v>
      </c>
      <c r="E201" s="459"/>
      <c r="F201" s="459"/>
      <c r="G201" s="459"/>
      <c r="H201" s="459"/>
      <c r="I201" s="459"/>
      <c r="J201" s="459"/>
      <c r="K201" s="459"/>
      <c r="L201" s="459"/>
      <c r="M201" s="459"/>
      <c r="N201" s="459"/>
      <c r="O201" s="459"/>
      <c r="P201" s="459"/>
      <c r="Q201" s="459"/>
      <c r="R201" s="459"/>
      <c r="S201" s="459"/>
      <c r="T201" s="459"/>
      <c r="U201" s="459"/>
      <c r="V201" s="459"/>
      <c r="W201" s="459"/>
      <c r="X201" s="459"/>
      <c r="Y201" s="459"/>
      <c r="Z201" s="459"/>
      <c r="AA201" s="459"/>
      <c r="AB201" s="459"/>
      <c r="AC201" s="459"/>
      <c r="AD201" s="459"/>
      <c r="AE201" s="459"/>
      <c r="AF201" s="459"/>
      <c r="AG201" s="459"/>
      <c r="AH201" s="459"/>
      <c r="AI201" s="459"/>
      <c r="AJ201" s="459"/>
      <c r="AK201" s="459"/>
      <c r="AM201" s="157" t="s">
        <v>180</v>
      </c>
    </row>
    <row r="202" spans="1:39" ht="18" thickBot="1">
      <c r="A202" s="518"/>
      <c r="B202" s="502"/>
      <c r="C202" s="485"/>
      <c r="D202" s="460"/>
      <c r="E202" s="460"/>
      <c r="F202" s="460"/>
      <c r="G202" s="460"/>
      <c r="H202" s="460"/>
      <c r="I202" s="460"/>
      <c r="J202" s="460"/>
      <c r="K202" s="460"/>
      <c r="L202" s="460"/>
      <c r="M202" s="460"/>
      <c r="N202" s="460"/>
      <c r="O202" s="460"/>
      <c r="P202" s="460"/>
      <c r="Q202" s="460"/>
      <c r="R202" s="460"/>
      <c r="S202" s="460"/>
      <c r="T202" s="460"/>
      <c r="U202" s="460"/>
      <c r="V202" s="460"/>
      <c r="W202" s="460"/>
      <c r="X202" s="460"/>
      <c r="Y202" s="460"/>
      <c r="Z202" s="460"/>
      <c r="AA202" s="460"/>
      <c r="AB202" s="460"/>
      <c r="AC202" s="460"/>
      <c r="AD202" s="460"/>
      <c r="AE202" s="460"/>
      <c r="AF202" s="460"/>
      <c r="AG202" s="460"/>
      <c r="AH202" s="460"/>
      <c r="AI202" s="460"/>
      <c r="AJ202" s="460"/>
      <c r="AK202" s="460"/>
      <c r="AM202" s="157" t="s">
        <v>179</v>
      </c>
    </row>
    <row r="203" spans="1:53" ht="22.5" customHeight="1" thickBot="1">
      <c r="A203" s="518"/>
      <c r="B203" s="502"/>
      <c r="C203" s="122" t="s">
        <v>68</v>
      </c>
      <c r="D203" s="492"/>
      <c r="E203" s="493"/>
      <c r="F203" s="494"/>
      <c r="G203" s="495"/>
      <c r="H203" s="495"/>
      <c r="I203" s="495"/>
      <c r="J203" s="495"/>
      <c r="K203" s="495"/>
      <c r="L203" s="495"/>
      <c r="M203" s="495"/>
      <c r="N203" s="495"/>
      <c r="O203" s="495"/>
      <c r="P203" s="495"/>
      <c r="Q203" s="495"/>
      <c r="R203" s="495"/>
      <c r="S203" s="495"/>
      <c r="T203" s="495"/>
      <c r="U203" s="495"/>
      <c r="V203" s="495"/>
      <c r="W203" s="495"/>
      <c r="X203" s="495"/>
      <c r="Y203" s="495"/>
      <c r="Z203" s="495"/>
      <c r="AA203" s="495"/>
      <c r="AB203" s="495"/>
      <c r="AC203" s="495"/>
      <c r="AD203" s="495"/>
      <c r="AE203" s="495"/>
      <c r="AF203" s="495"/>
      <c r="AG203" s="495"/>
      <c r="AH203" s="495"/>
      <c r="AI203" s="495"/>
      <c r="AJ203" s="495"/>
      <c r="AK203" s="496"/>
      <c r="AM203" s="157" t="s">
        <v>640</v>
      </c>
      <c r="AT203" s="157" t="s">
        <v>645</v>
      </c>
      <c r="AU203" s="157"/>
      <c r="AV203" s="157"/>
      <c r="AW203" s="157"/>
      <c r="AX203" s="157"/>
      <c r="AY203" s="157"/>
      <c r="AZ203" s="157"/>
      <c r="BA203" s="157" t="s">
        <v>646</v>
      </c>
    </row>
    <row r="204" spans="1:53" ht="18.75" customHeight="1">
      <c r="A204" s="518"/>
      <c r="B204" s="502"/>
      <c r="C204" s="453" t="s">
        <v>69</v>
      </c>
      <c r="D204" s="455" t="s">
        <v>901</v>
      </c>
      <c r="E204" s="456"/>
      <c r="F204" s="456"/>
      <c r="G204" s="456"/>
      <c r="H204" s="456"/>
      <c r="I204" s="461">
        <v>45383</v>
      </c>
      <c r="J204" s="462"/>
      <c r="K204" s="462"/>
      <c r="L204" s="462"/>
      <c r="M204" s="462"/>
      <c r="N204" s="462"/>
      <c r="O204" s="462"/>
      <c r="P204" s="464" t="s">
        <v>968</v>
      </c>
      <c r="Q204" s="464"/>
      <c r="R204" s="464"/>
      <c r="S204" s="464"/>
      <c r="T204" s="464"/>
      <c r="U204" s="464"/>
      <c r="V204" s="464"/>
      <c r="W204" s="464"/>
      <c r="X204" s="464"/>
      <c r="Y204" s="464"/>
      <c r="Z204" s="464"/>
      <c r="AA204" s="464"/>
      <c r="AB204" s="464"/>
      <c r="AC204" s="464"/>
      <c r="AD204" s="464"/>
      <c r="AE204" s="464"/>
      <c r="AF204" s="464"/>
      <c r="AG204" s="464"/>
      <c r="AH204" s="464"/>
      <c r="AI204" s="464"/>
      <c r="AJ204" s="464"/>
      <c r="AK204" s="465"/>
      <c r="AM204" s="158" t="s">
        <v>642</v>
      </c>
      <c r="AO204" s="846"/>
      <c r="AP204" s="847"/>
      <c r="AR204" s="127"/>
      <c r="AS204" s="127"/>
      <c r="AT204" s="206" t="str">
        <f>IF(OR(G206=0,J206=0,M206=0),AM201,AT206)</f>
        <v>認証登録の有効期限を入力してください。</v>
      </c>
      <c r="AU204" s="157"/>
      <c r="AV204" s="157"/>
      <c r="AW204" s="157"/>
      <c r="AX204" s="157"/>
      <c r="AY204" s="157"/>
      <c r="AZ204" s="157"/>
      <c r="BA204" s="206">
        <f>IF(AND(G206=0,J206=0,M206=0),"",AM202)</f>
      </c>
    </row>
    <row r="205" spans="1:53" ht="18.75" customHeight="1" thickBot="1">
      <c r="A205" s="518"/>
      <c r="B205" s="502"/>
      <c r="C205" s="454"/>
      <c r="D205" s="497"/>
      <c r="E205" s="498"/>
      <c r="F205" s="466" t="s">
        <v>1222</v>
      </c>
      <c r="G205" s="467"/>
      <c r="H205" s="467"/>
      <c r="I205" s="467"/>
      <c r="J205" s="467"/>
      <c r="K205" s="467"/>
      <c r="L205" s="467"/>
      <c r="M205" s="467"/>
      <c r="N205" s="467"/>
      <c r="O205" s="467"/>
      <c r="P205" s="467"/>
      <c r="Q205" s="467"/>
      <c r="R205" s="467"/>
      <c r="S205" s="467"/>
      <c r="T205" s="467"/>
      <c r="U205" s="467"/>
      <c r="V205" s="467"/>
      <c r="W205" s="467"/>
      <c r="X205" s="467"/>
      <c r="Y205" s="467"/>
      <c r="Z205" s="467"/>
      <c r="AA205" s="467"/>
      <c r="AB205" s="467"/>
      <c r="AC205" s="467"/>
      <c r="AD205" s="467"/>
      <c r="AE205" s="467"/>
      <c r="AF205" s="467"/>
      <c r="AG205" s="467"/>
      <c r="AH205" s="467"/>
      <c r="AI205" s="467"/>
      <c r="AJ205" s="467"/>
      <c r="AK205" s="468"/>
      <c r="AM205" s="228" t="s">
        <v>643</v>
      </c>
      <c r="AN205" s="228"/>
      <c r="AO205" s="847" t="e">
        <f>DATEVALUE(AQ205)</f>
        <v>#VALUE!</v>
      </c>
      <c r="AP205" s="847"/>
      <c r="AQ205" s="158" t="str">
        <f>D206&amp;G206&amp;I206&amp;J206&amp;L206&amp;M206&amp;O206</f>
        <v>令和年月日</v>
      </c>
      <c r="AR205" s="127"/>
      <c r="AS205" s="127"/>
      <c r="AT205" s="157" t="s">
        <v>647</v>
      </c>
      <c r="AU205" s="127"/>
      <c r="AV205" s="157"/>
      <c r="AW205" s="157"/>
      <c r="AX205" s="157"/>
      <c r="AY205" s="157"/>
      <c r="AZ205" s="157"/>
      <c r="BA205" s="157"/>
    </row>
    <row r="206" spans="1:53" ht="30" customHeight="1" thickBot="1">
      <c r="A206" s="518"/>
      <c r="B206" s="503"/>
      <c r="C206" s="187" t="s">
        <v>68</v>
      </c>
      <c r="D206" s="558" t="s">
        <v>1283</v>
      </c>
      <c r="E206" s="559"/>
      <c r="F206" s="560"/>
      <c r="G206" s="457"/>
      <c r="H206" s="458"/>
      <c r="I206" s="113" t="s">
        <v>313</v>
      </c>
      <c r="J206" s="457"/>
      <c r="K206" s="458"/>
      <c r="L206" s="113" t="s">
        <v>312</v>
      </c>
      <c r="M206" s="457"/>
      <c r="N206" s="458"/>
      <c r="O206" s="114" t="s">
        <v>311</v>
      </c>
      <c r="P206" s="634">
        <f>IF(D203=1,AT204,BA204)</f>
      </c>
      <c r="Q206" s="634"/>
      <c r="R206" s="634"/>
      <c r="S206" s="634"/>
      <c r="T206" s="634"/>
      <c r="U206" s="634"/>
      <c r="V206" s="634"/>
      <c r="W206" s="634"/>
      <c r="X206" s="634"/>
      <c r="Y206" s="634"/>
      <c r="Z206" s="634"/>
      <c r="AA206" s="634"/>
      <c r="AB206" s="634"/>
      <c r="AC206" s="634"/>
      <c r="AD206" s="634"/>
      <c r="AE206" s="634"/>
      <c r="AF206" s="634"/>
      <c r="AG206" s="634"/>
      <c r="AH206" s="634"/>
      <c r="AI206" s="634"/>
      <c r="AJ206" s="634"/>
      <c r="AK206" s="635"/>
      <c r="AM206" s="848" t="s">
        <v>644</v>
      </c>
      <c r="AN206" s="849"/>
      <c r="AO206" s="839" t="b">
        <v>0</v>
      </c>
      <c r="AP206" s="839"/>
      <c r="AR206" s="127"/>
      <c r="AS206" s="127"/>
      <c r="AT206" s="206" t="e">
        <f>IF(AO204&lt;=AO205,"",IF(AO206=TRUE,AM203,AM200))</f>
        <v>#VALUE!</v>
      </c>
      <c r="AU206" s="157"/>
      <c r="AV206" s="157"/>
      <c r="AW206" s="157"/>
      <c r="AX206" s="157"/>
      <c r="AY206" s="157"/>
      <c r="AZ206" s="157"/>
      <c r="BA206" s="157"/>
    </row>
    <row r="207" spans="1:39" ht="7.5" customHeight="1">
      <c r="A207" s="518"/>
      <c r="B207" s="499"/>
      <c r="C207" s="500"/>
      <c r="D207" s="500"/>
      <c r="E207" s="500"/>
      <c r="F207" s="500"/>
      <c r="G207" s="500"/>
      <c r="H207" s="500"/>
      <c r="I207" s="500"/>
      <c r="J207" s="500"/>
      <c r="K207" s="500"/>
      <c r="L207" s="500"/>
      <c r="M207" s="500"/>
      <c r="N207" s="500"/>
      <c r="O207" s="500"/>
      <c r="P207" s="500"/>
      <c r="Q207" s="500"/>
      <c r="R207" s="500"/>
      <c r="S207" s="500"/>
      <c r="T207" s="500"/>
      <c r="U207" s="500"/>
      <c r="V207" s="500"/>
      <c r="W207" s="500"/>
      <c r="X207" s="500"/>
      <c r="Y207" s="500"/>
      <c r="Z207" s="500"/>
      <c r="AA207" s="500"/>
      <c r="AB207" s="500"/>
      <c r="AC207" s="500"/>
      <c r="AD207" s="500"/>
      <c r="AE207" s="500"/>
      <c r="AF207" s="500"/>
      <c r="AG207" s="500"/>
      <c r="AH207" s="500"/>
      <c r="AI207" s="500"/>
      <c r="AJ207" s="500"/>
      <c r="AK207" s="500"/>
      <c r="AM207" s="157" t="s">
        <v>641</v>
      </c>
    </row>
    <row r="208" spans="1:39" ht="31.5" customHeight="1">
      <c r="A208" s="518"/>
      <c r="B208" s="501" t="s">
        <v>1189</v>
      </c>
      <c r="C208" s="484" t="s">
        <v>69</v>
      </c>
      <c r="D208" s="459" t="s">
        <v>1489</v>
      </c>
      <c r="E208" s="459"/>
      <c r="F208" s="459"/>
      <c r="G208" s="459"/>
      <c r="H208" s="459"/>
      <c r="I208" s="459"/>
      <c r="J208" s="459"/>
      <c r="K208" s="459"/>
      <c r="L208" s="459"/>
      <c r="M208" s="459"/>
      <c r="N208" s="459"/>
      <c r="O208" s="459"/>
      <c r="P208" s="459"/>
      <c r="Q208" s="459"/>
      <c r="R208" s="459"/>
      <c r="S208" s="459"/>
      <c r="T208" s="459"/>
      <c r="U208" s="459"/>
      <c r="V208" s="459"/>
      <c r="W208" s="459"/>
      <c r="X208" s="459"/>
      <c r="Y208" s="459"/>
      <c r="Z208" s="459"/>
      <c r="AA208" s="459"/>
      <c r="AB208" s="459"/>
      <c r="AC208" s="459"/>
      <c r="AD208" s="459"/>
      <c r="AE208" s="459"/>
      <c r="AF208" s="459"/>
      <c r="AG208" s="459"/>
      <c r="AH208" s="459"/>
      <c r="AI208" s="459"/>
      <c r="AJ208" s="459"/>
      <c r="AK208" s="459"/>
      <c r="AM208" s="157" t="s">
        <v>180</v>
      </c>
    </row>
    <row r="209" spans="1:39" ht="31.5" customHeight="1" thickBot="1">
      <c r="A209" s="518"/>
      <c r="B209" s="502"/>
      <c r="C209" s="485"/>
      <c r="D209" s="460"/>
      <c r="E209" s="460"/>
      <c r="F209" s="460"/>
      <c r="G209" s="460"/>
      <c r="H209" s="460"/>
      <c r="I209" s="460"/>
      <c r="J209" s="460"/>
      <c r="K209" s="460"/>
      <c r="L209" s="460"/>
      <c r="M209" s="460"/>
      <c r="N209" s="460"/>
      <c r="O209" s="460"/>
      <c r="P209" s="460"/>
      <c r="Q209" s="460"/>
      <c r="R209" s="460"/>
      <c r="S209" s="460"/>
      <c r="T209" s="460"/>
      <c r="U209" s="460"/>
      <c r="V209" s="460"/>
      <c r="W209" s="460"/>
      <c r="X209" s="460"/>
      <c r="Y209" s="460"/>
      <c r="Z209" s="460"/>
      <c r="AA209" s="460"/>
      <c r="AB209" s="460"/>
      <c r="AC209" s="460"/>
      <c r="AD209" s="460"/>
      <c r="AE209" s="460"/>
      <c r="AF209" s="460"/>
      <c r="AG209" s="460"/>
      <c r="AH209" s="460"/>
      <c r="AI209" s="460"/>
      <c r="AJ209" s="460"/>
      <c r="AK209" s="460"/>
      <c r="AM209" s="157"/>
    </row>
    <row r="210" spans="1:53" ht="22.5" customHeight="1" thickBot="1">
      <c r="A210" s="518"/>
      <c r="B210" s="503"/>
      <c r="C210" s="122" t="s">
        <v>68</v>
      </c>
      <c r="D210" s="492"/>
      <c r="E210" s="493"/>
      <c r="F210" s="494"/>
      <c r="G210" s="495"/>
      <c r="H210" s="495"/>
      <c r="I210" s="495"/>
      <c r="J210" s="495"/>
      <c r="K210" s="495"/>
      <c r="L210" s="495"/>
      <c r="M210" s="495"/>
      <c r="N210" s="495"/>
      <c r="O210" s="495"/>
      <c r="P210" s="495"/>
      <c r="Q210" s="495"/>
      <c r="R210" s="495"/>
      <c r="S210" s="495"/>
      <c r="T210" s="495"/>
      <c r="U210" s="495"/>
      <c r="V210" s="495"/>
      <c r="W210" s="495"/>
      <c r="X210" s="495"/>
      <c r="Y210" s="495"/>
      <c r="Z210" s="495"/>
      <c r="AA210" s="495"/>
      <c r="AB210" s="495"/>
      <c r="AC210" s="495"/>
      <c r="AD210" s="495"/>
      <c r="AE210" s="495"/>
      <c r="AF210" s="495"/>
      <c r="AG210" s="495"/>
      <c r="AH210" s="495"/>
      <c r="AI210" s="495"/>
      <c r="AJ210" s="495"/>
      <c r="AK210" s="496"/>
      <c r="AM210" s="157"/>
      <c r="AT210" s="157"/>
      <c r="AU210" s="157"/>
      <c r="AV210" s="157"/>
      <c r="AW210" s="157"/>
      <c r="AX210" s="157"/>
      <c r="AY210" s="157"/>
      <c r="AZ210" s="157"/>
      <c r="BA210" s="157"/>
    </row>
    <row r="211" spans="1:39" ht="7.5" customHeight="1">
      <c r="A211" s="518"/>
      <c r="B211" s="499"/>
      <c r="C211" s="500"/>
      <c r="D211" s="500"/>
      <c r="E211" s="500"/>
      <c r="F211" s="500"/>
      <c r="G211" s="500"/>
      <c r="H211" s="500"/>
      <c r="I211" s="500"/>
      <c r="J211" s="500"/>
      <c r="K211" s="500"/>
      <c r="L211" s="500"/>
      <c r="M211" s="500"/>
      <c r="N211" s="500"/>
      <c r="O211" s="500"/>
      <c r="P211" s="500"/>
      <c r="Q211" s="500"/>
      <c r="R211" s="500"/>
      <c r="S211" s="500"/>
      <c r="T211" s="500"/>
      <c r="U211" s="500"/>
      <c r="V211" s="500"/>
      <c r="W211" s="500"/>
      <c r="X211" s="500"/>
      <c r="Y211" s="500"/>
      <c r="Z211" s="500"/>
      <c r="AA211" s="500"/>
      <c r="AB211" s="500"/>
      <c r="AC211" s="500"/>
      <c r="AD211" s="500"/>
      <c r="AE211" s="500"/>
      <c r="AF211" s="500"/>
      <c r="AG211" s="500"/>
      <c r="AH211" s="500"/>
      <c r="AI211" s="500"/>
      <c r="AJ211" s="500"/>
      <c r="AK211" s="500"/>
      <c r="AM211" s="157"/>
    </row>
    <row r="212" spans="1:46" ht="31.5" customHeight="1">
      <c r="A212" s="518"/>
      <c r="B212" s="501" t="s">
        <v>1191</v>
      </c>
      <c r="C212" s="484" t="s">
        <v>69</v>
      </c>
      <c r="D212" s="459" t="s">
        <v>1490</v>
      </c>
      <c r="E212" s="459"/>
      <c r="F212" s="459"/>
      <c r="G212" s="459"/>
      <c r="H212" s="459"/>
      <c r="I212" s="459"/>
      <c r="J212" s="459"/>
      <c r="K212" s="459"/>
      <c r="L212" s="459"/>
      <c r="M212" s="459"/>
      <c r="N212" s="459"/>
      <c r="O212" s="459"/>
      <c r="P212" s="459"/>
      <c r="Q212" s="459"/>
      <c r="R212" s="459"/>
      <c r="S212" s="459"/>
      <c r="T212" s="459"/>
      <c r="U212" s="459"/>
      <c r="V212" s="459"/>
      <c r="W212" s="459"/>
      <c r="X212" s="459"/>
      <c r="Y212" s="459"/>
      <c r="Z212" s="459"/>
      <c r="AA212" s="459"/>
      <c r="AB212" s="459"/>
      <c r="AC212" s="459"/>
      <c r="AD212" s="459"/>
      <c r="AE212" s="459"/>
      <c r="AF212" s="459"/>
      <c r="AG212" s="459"/>
      <c r="AH212" s="459"/>
      <c r="AI212" s="459"/>
      <c r="AJ212" s="459"/>
      <c r="AK212" s="459"/>
      <c r="AM212" s="157"/>
      <c r="AT212" s="349"/>
    </row>
    <row r="213" spans="1:46" ht="31.5" customHeight="1" thickBot="1">
      <c r="A213" s="518"/>
      <c r="B213" s="502"/>
      <c r="C213" s="485"/>
      <c r="D213" s="460"/>
      <c r="E213" s="460"/>
      <c r="F213" s="460"/>
      <c r="G213" s="460"/>
      <c r="H213" s="460"/>
      <c r="I213" s="460"/>
      <c r="J213" s="460"/>
      <c r="K213" s="460"/>
      <c r="L213" s="460"/>
      <c r="M213" s="460"/>
      <c r="N213" s="460"/>
      <c r="O213" s="460"/>
      <c r="P213" s="460"/>
      <c r="Q213" s="460"/>
      <c r="R213" s="460"/>
      <c r="S213" s="460"/>
      <c r="T213" s="460"/>
      <c r="U213" s="460"/>
      <c r="V213" s="460"/>
      <c r="W213" s="460"/>
      <c r="X213" s="460"/>
      <c r="Y213" s="460"/>
      <c r="Z213" s="460"/>
      <c r="AA213" s="460"/>
      <c r="AB213" s="460"/>
      <c r="AC213" s="460"/>
      <c r="AD213" s="460"/>
      <c r="AE213" s="460"/>
      <c r="AF213" s="460"/>
      <c r="AG213" s="460"/>
      <c r="AH213" s="460"/>
      <c r="AI213" s="460"/>
      <c r="AJ213" s="460"/>
      <c r="AK213" s="460"/>
      <c r="AM213" s="157"/>
      <c r="AT213" s="225"/>
    </row>
    <row r="214" spans="1:53" ht="22.5" customHeight="1" thickBot="1">
      <c r="A214" s="518"/>
      <c r="B214" s="503"/>
      <c r="C214" s="122" t="s">
        <v>68</v>
      </c>
      <c r="D214" s="492"/>
      <c r="E214" s="493"/>
      <c r="F214" s="494"/>
      <c r="G214" s="495"/>
      <c r="H214" s="495"/>
      <c r="I214" s="495"/>
      <c r="J214" s="495"/>
      <c r="K214" s="495"/>
      <c r="L214" s="495"/>
      <c r="M214" s="495"/>
      <c r="N214" s="495"/>
      <c r="O214" s="495"/>
      <c r="P214" s="495"/>
      <c r="Q214" s="495"/>
      <c r="R214" s="495"/>
      <c r="S214" s="495"/>
      <c r="T214" s="495"/>
      <c r="U214" s="495"/>
      <c r="V214" s="495"/>
      <c r="W214" s="495"/>
      <c r="X214" s="495"/>
      <c r="Y214" s="495"/>
      <c r="Z214" s="495"/>
      <c r="AA214" s="495"/>
      <c r="AB214" s="495"/>
      <c r="AC214" s="495"/>
      <c r="AD214" s="495"/>
      <c r="AE214" s="495"/>
      <c r="AF214" s="495"/>
      <c r="AG214" s="495"/>
      <c r="AH214" s="495"/>
      <c r="AI214" s="495"/>
      <c r="AJ214" s="495"/>
      <c r="AK214" s="496"/>
      <c r="AM214" s="157"/>
      <c r="AT214" s="157"/>
      <c r="AU214" s="157"/>
      <c r="AV214" s="157"/>
      <c r="AW214" s="157"/>
      <c r="AX214" s="157"/>
      <c r="AY214" s="157"/>
      <c r="AZ214" s="157"/>
      <c r="BA214" s="157"/>
    </row>
    <row r="215" spans="1:39" ht="7.5" customHeight="1">
      <c r="A215" s="518"/>
      <c r="B215" s="499"/>
      <c r="C215" s="500"/>
      <c r="D215" s="500"/>
      <c r="E215" s="500"/>
      <c r="F215" s="500"/>
      <c r="G215" s="500"/>
      <c r="H215" s="500"/>
      <c r="I215" s="500"/>
      <c r="J215" s="500"/>
      <c r="K215" s="500"/>
      <c r="L215" s="500"/>
      <c r="M215" s="500"/>
      <c r="N215" s="500"/>
      <c r="O215" s="500"/>
      <c r="P215" s="500"/>
      <c r="Q215" s="500"/>
      <c r="R215" s="500"/>
      <c r="S215" s="500"/>
      <c r="T215" s="500"/>
      <c r="U215" s="500"/>
      <c r="V215" s="500"/>
      <c r="W215" s="500"/>
      <c r="X215" s="500"/>
      <c r="Y215" s="500"/>
      <c r="Z215" s="500"/>
      <c r="AA215" s="500"/>
      <c r="AB215" s="500"/>
      <c r="AC215" s="500"/>
      <c r="AD215" s="500"/>
      <c r="AE215" s="500"/>
      <c r="AF215" s="500"/>
      <c r="AG215" s="500"/>
      <c r="AH215" s="500"/>
      <c r="AI215" s="500"/>
      <c r="AJ215" s="500"/>
      <c r="AK215" s="500"/>
      <c r="AM215" s="157"/>
    </row>
    <row r="216" spans="1:39" ht="17.25" customHeight="1">
      <c r="A216" s="518"/>
      <c r="B216" s="501" t="s">
        <v>1217</v>
      </c>
      <c r="C216" s="484" t="s">
        <v>69</v>
      </c>
      <c r="D216" s="459" t="s">
        <v>1276</v>
      </c>
      <c r="E216" s="459"/>
      <c r="F216" s="459"/>
      <c r="G216" s="459"/>
      <c r="H216" s="459"/>
      <c r="I216" s="459"/>
      <c r="J216" s="459"/>
      <c r="K216" s="459"/>
      <c r="L216" s="459"/>
      <c r="M216" s="459"/>
      <c r="N216" s="459"/>
      <c r="O216" s="459"/>
      <c r="P216" s="459"/>
      <c r="Q216" s="459"/>
      <c r="R216" s="459"/>
      <c r="S216" s="459"/>
      <c r="T216" s="459"/>
      <c r="U216" s="459"/>
      <c r="V216" s="459"/>
      <c r="W216" s="459"/>
      <c r="X216" s="459"/>
      <c r="Y216" s="459"/>
      <c r="Z216" s="459"/>
      <c r="AA216" s="459"/>
      <c r="AB216" s="459"/>
      <c r="AC216" s="459"/>
      <c r="AD216" s="459"/>
      <c r="AE216" s="459"/>
      <c r="AF216" s="459"/>
      <c r="AG216" s="459"/>
      <c r="AH216" s="459"/>
      <c r="AI216" s="459"/>
      <c r="AJ216" s="459"/>
      <c r="AK216" s="459"/>
      <c r="AM216" s="157"/>
    </row>
    <row r="217" spans="1:39" ht="18" thickBot="1">
      <c r="A217" s="518"/>
      <c r="B217" s="502"/>
      <c r="C217" s="485"/>
      <c r="D217" s="460"/>
      <c r="E217" s="460"/>
      <c r="F217" s="460"/>
      <c r="G217" s="460"/>
      <c r="H217" s="460"/>
      <c r="I217" s="460"/>
      <c r="J217" s="460"/>
      <c r="K217" s="460"/>
      <c r="L217" s="460"/>
      <c r="M217" s="460"/>
      <c r="N217" s="460"/>
      <c r="O217" s="460"/>
      <c r="P217" s="460"/>
      <c r="Q217" s="460"/>
      <c r="R217" s="460"/>
      <c r="S217" s="460"/>
      <c r="T217" s="460"/>
      <c r="U217" s="460"/>
      <c r="V217" s="460"/>
      <c r="W217" s="460"/>
      <c r="X217" s="460"/>
      <c r="Y217" s="460"/>
      <c r="Z217" s="460"/>
      <c r="AA217" s="460"/>
      <c r="AB217" s="460"/>
      <c r="AC217" s="460"/>
      <c r="AD217" s="460"/>
      <c r="AE217" s="460"/>
      <c r="AF217" s="460"/>
      <c r="AG217" s="460"/>
      <c r="AH217" s="460"/>
      <c r="AI217" s="460"/>
      <c r="AJ217" s="460"/>
      <c r="AK217" s="460"/>
      <c r="AM217" s="157"/>
    </row>
    <row r="218" spans="1:53" ht="22.5" customHeight="1" thickBot="1">
      <c r="A218" s="518"/>
      <c r="B218" s="503"/>
      <c r="C218" s="122" t="s">
        <v>68</v>
      </c>
      <c r="D218" s="492"/>
      <c r="E218" s="493"/>
      <c r="F218" s="494"/>
      <c r="G218" s="495"/>
      <c r="H218" s="495"/>
      <c r="I218" s="495"/>
      <c r="J218" s="495"/>
      <c r="K218" s="495"/>
      <c r="L218" s="495"/>
      <c r="M218" s="495"/>
      <c r="N218" s="495"/>
      <c r="O218" s="495"/>
      <c r="P218" s="495"/>
      <c r="Q218" s="495"/>
      <c r="R218" s="495"/>
      <c r="S218" s="495"/>
      <c r="T218" s="495"/>
      <c r="U218" s="495"/>
      <c r="V218" s="495"/>
      <c r="W218" s="495"/>
      <c r="X218" s="495"/>
      <c r="Y218" s="495"/>
      <c r="Z218" s="495"/>
      <c r="AA218" s="495"/>
      <c r="AB218" s="495"/>
      <c r="AC218" s="495"/>
      <c r="AD218" s="495"/>
      <c r="AE218" s="495"/>
      <c r="AF218" s="495"/>
      <c r="AG218" s="495"/>
      <c r="AH218" s="495"/>
      <c r="AI218" s="495"/>
      <c r="AJ218" s="495"/>
      <c r="AK218" s="496"/>
      <c r="AM218" s="157"/>
      <c r="AT218" s="157"/>
      <c r="AU218" s="157"/>
      <c r="AV218" s="157"/>
      <c r="AW218" s="157"/>
      <c r="AX218" s="157"/>
      <c r="AY218" s="157"/>
      <c r="AZ218" s="157"/>
      <c r="BA218" s="157"/>
    </row>
    <row r="219" spans="1:39" ht="7.5" customHeight="1">
      <c r="A219" s="518"/>
      <c r="B219" s="499"/>
      <c r="C219" s="500"/>
      <c r="D219" s="500"/>
      <c r="E219" s="500"/>
      <c r="F219" s="500"/>
      <c r="G219" s="500"/>
      <c r="H219" s="500"/>
      <c r="I219" s="500"/>
      <c r="J219" s="500"/>
      <c r="K219" s="500"/>
      <c r="L219" s="500"/>
      <c r="M219" s="500"/>
      <c r="N219" s="500"/>
      <c r="O219" s="500"/>
      <c r="P219" s="500"/>
      <c r="Q219" s="500"/>
      <c r="R219" s="500"/>
      <c r="S219" s="500"/>
      <c r="T219" s="500"/>
      <c r="U219" s="500"/>
      <c r="V219" s="500"/>
      <c r="W219" s="500"/>
      <c r="X219" s="500"/>
      <c r="Y219" s="500"/>
      <c r="Z219" s="500"/>
      <c r="AA219" s="500"/>
      <c r="AB219" s="500"/>
      <c r="AC219" s="500"/>
      <c r="AD219" s="500"/>
      <c r="AE219" s="500"/>
      <c r="AF219" s="500"/>
      <c r="AG219" s="500"/>
      <c r="AH219" s="500"/>
      <c r="AI219" s="500"/>
      <c r="AJ219" s="500"/>
      <c r="AK219" s="500"/>
      <c r="AM219" s="157"/>
    </row>
    <row r="220" spans="1:39" ht="18" customHeight="1">
      <c r="A220" s="518"/>
      <c r="B220" s="501" t="s">
        <v>1190</v>
      </c>
      <c r="C220" s="484" t="s">
        <v>69</v>
      </c>
      <c r="D220" s="459" t="s">
        <v>1491</v>
      </c>
      <c r="E220" s="459"/>
      <c r="F220" s="459"/>
      <c r="G220" s="459"/>
      <c r="H220" s="459"/>
      <c r="I220" s="459"/>
      <c r="J220" s="459"/>
      <c r="K220" s="459"/>
      <c r="L220" s="459"/>
      <c r="M220" s="459"/>
      <c r="N220" s="459"/>
      <c r="O220" s="459"/>
      <c r="P220" s="459"/>
      <c r="Q220" s="459"/>
      <c r="R220" s="459"/>
      <c r="S220" s="459"/>
      <c r="T220" s="459"/>
      <c r="U220" s="459"/>
      <c r="V220" s="459"/>
      <c r="W220" s="459"/>
      <c r="X220" s="459"/>
      <c r="Y220" s="459"/>
      <c r="Z220" s="459"/>
      <c r="AA220" s="459"/>
      <c r="AB220" s="459"/>
      <c r="AC220" s="459"/>
      <c r="AD220" s="459"/>
      <c r="AE220" s="459"/>
      <c r="AF220" s="459"/>
      <c r="AG220" s="459"/>
      <c r="AH220" s="459"/>
      <c r="AI220" s="459"/>
      <c r="AJ220" s="459"/>
      <c r="AK220" s="459"/>
      <c r="AM220" s="157"/>
    </row>
    <row r="221" spans="1:39" ht="18" customHeight="1" thickBot="1">
      <c r="A221" s="518"/>
      <c r="B221" s="502"/>
      <c r="C221" s="485"/>
      <c r="D221" s="460"/>
      <c r="E221" s="460"/>
      <c r="F221" s="460"/>
      <c r="G221" s="460"/>
      <c r="H221" s="460"/>
      <c r="I221" s="460"/>
      <c r="J221" s="460"/>
      <c r="K221" s="460"/>
      <c r="L221" s="460"/>
      <c r="M221" s="460"/>
      <c r="N221" s="460"/>
      <c r="O221" s="460"/>
      <c r="P221" s="460"/>
      <c r="Q221" s="460"/>
      <c r="R221" s="460"/>
      <c r="S221" s="460"/>
      <c r="T221" s="460"/>
      <c r="U221" s="460"/>
      <c r="V221" s="460"/>
      <c r="W221" s="460"/>
      <c r="X221" s="460"/>
      <c r="Y221" s="460"/>
      <c r="Z221" s="460"/>
      <c r="AA221" s="460"/>
      <c r="AB221" s="460"/>
      <c r="AC221" s="460"/>
      <c r="AD221" s="460"/>
      <c r="AE221" s="460"/>
      <c r="AF221" s="460"/>
      <c r="AG221" s="460"/>
      <c r="AH221" s="460"/>
      <c r="AI221" s="460"/>
      <c r="AJ221" s="460"/>
      <c r="AK221" s="460"/>
      <c r="AM221" s="157" t="s">
        <v>179</v>
      </c>
    </row>
    <row r="222" spans="1:53" ht="22.5" customHeight="1" thickBot="1">
      <c r="A222" s="518"/>
      <c r="B222" s="502"/>
      <c r="C222" s="122" t="s">
        <v>68</v>
      </c>
      <c r="D222" s="492"/>
      <c r="E222" s="493"/>
      <c r="F222" s="494"/>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6"/>
      <c r="AM222" s="157"/>
      <c r="AT222" s="157" t="s">
        <v>645</v>
      </c>
      <c r="AU222" s="157"/>
      <c r="AV222" s="157"/>
      <c r="AW222" s="157"/>
      <c r="AX222" s="157"/>
      <c r="AY222" s="157"/>
      <c r="AZ222" s="157"/>
      <c r="BA222" s="157" t="s">
        <v>1220</v>
      </c>
    </row>
    <row r="223" spans="1:53" ht="18.75" customHeight="1" thickBot="1">
      <c r="A223" s="518"/>
      <c r="B223" s="502"/>
      <c r="C223" s="156"/>
      <c r="D223" s="573" t="s">
        <v>1218</v>
      </c>
      <c r="E223" s="574"/>
      <c r="F223" s="574"/>
      <c r="G223" s="574"/>
      <c r="H223" s="574"/>
      <c r="I223" s="406"/>
      <c r="J223" s="406"/>
      <c r="K223" s="406"/>
      <c r="L223" s="406"/>
      <c r="M223" s="406"/>
      <c r="N223" s="406"/>
      <c r="O223" s="406"/>
      <c r="P223" s="406"/>
      <c r="Q223" s="406"/>
      <c r="R223" s="406"/>
      <c r="S223" s="406"/>
      <c r="T223" s="406"/>
      <c r="U223" s="406"/>
      <c r="V223" s="406"/>
      <c r="W223" s="406"/>
      <c r="X223" s="406"/>
      <c r="Y223" s="406"/>
      <c r="Z223" s="406"/>
      <c r="AA223" s="406"/>
      <c r="AB223" s="406"/>
      <c r="AC223" s="406"/>
      <c r="AD223" s="406"/>
      <c r="AE223" s="406"/>
      <c r="AF223" s="406"/>
      <c r="AG223" s="406"/>
      <c r="AH223" s="406"/>
      <c r="AI223" s="406"/>
      <c r="AJ223" s="406"/>
      <c r="AK223" s="654"/>
      <c r="AM223" s="158"/>
      <c r="AO223" s="847"/>
      <c r="AP223" s="847"/>
      <c r="AR223" s="127"/>
      <c r="AS223" s="127"/>
      <c r="AT223" s="206" t="s">
        <v>1202</v>
      </c>
      <c r="AU223" s="157"/>
      <c r="AV223" s="157"/>
      <c r="AW223" s="157"/>
      <c r="AX223" s="157"/>
      <c r="AY223" s="157"/>
      <c r="AZ223" s="157"/>
      <c r="BA223" s="206">
        <f>IF(AND(G224=0,J224=0,M224=0),"",AM221)</f>
      </c>
    </row>
    <row r="224" spans="1:53" ht="30" customHeight="1" thickBot="1">
      <c r="A224" s="519"/>
      <c r="B224" s="503"/>
      <c r="C224" s="187" t="s">
        <v>68</v>
      </c>
      <c r="D224" s="558" t="s">
        <v>1283</v>
      </c>
      <c r="E224" s="559"/>
      <c r="F224" s="560"/>
      <c r="G224" s="457"/>
      <c r="H224" s="458"/>
      <c r="I224" s="113" t="s">
        <v>313</v>
      </c>
      <c r="J224" s="457"/>
      <c r="K224" s="458"/>
      <c r="L224" s="113" t="s">
        <v>312</v>
      </c>
      <c r="M224" s="457"/>
      <c r="N224" s="458"/>
      <c r="O224" s="114" t="s">
        <v>311</v>
      </c>
      <c r="P224" s="634">
        <f>IF(D222=1,AT223,BA223)</f>
      </c>
      <c r="Q224" s="634"/>
      <c r="R224" s="634"/>
      <c r="S224" s="634"/>
      <c r="T224" s="634"/>
      <c r="U224" s="634"/>
      <c r="V224" s="634"/>
      <c r="W224" s="634"/>
      <c r="X224" s="634"/>
      <c r="Y224" s="634"/>
      <c r="Z224" s="634"/>
      <c r="AA224" s="634"/>
      <c r="AB224" s="634"/>
      <c r="AC224" s="634"/>
      <c r="AD224" s="634"/>
      <c r="AE224" s="634"/>
      <c r="AF224" s="634"/>
      <c r="AG224" s="634"/>
      <c r="AH224" s="634"/>
      <c r="AI224" s="634"/>
      <c r="AJ224" s="634"/>
      <c r="AK224" s="635"/>
      <c r="AM224" s="848"/>
      <c r="AN224" s="849"/>
      <c r="AO224" s="839"/>
      <c r="AP224" s="839"/>
      <c r="AQ224" s="158" t="str">
        <f>D224&amp;G224&amp;I224&amp;J224&amp;L224&amp;M224&amp;O224</f>
        <v>令和年月日</v>
      </c>
      <c r="AR224" s="127"/>
      <c r="AS224" s="127"/>
      <c r="AT224" s="206" t="e">
        <f>IF(AO223&lt;=#REF!,"",IF(AO224=TRUE,AM222,AM219))</f>
        <v>#REF!</v>
      </c>
      <c r="AU224" s="157"/>
      <c r="AV224" s="157"/>
      <c r="AW224" s="157"/>
      <c r="AX224" s="157"/>
      <c r="AY224" s="157"/>
      <c r="AZ224" s="157"/>
      <c r="BA224" s="157"/>
    </row>
    <row r="225" spans="1:45" ht="7.5" customHeight="1">
      <c r="A225" s="507"/>
      <c r="B225" s="507"/>
      <c r="C225" s="507"/>
      <c r="D225" s="507"/>
      <c r="E225" s="507"/>
      <c r="F225" s="507"/>
      <c r="G225" s="507"/>
      <c r="H225" s="507"/>
      <c r="I225" s="507"/>
      <c r="J225" s="507"/>
      <c r="K225" s="507"/>
      <c r="L225" s="507"/>
      <c r="M225" s="507"/>
      <c r="N225" s="507"/>
      <c r="O225" s="507"/>
      <c r="P225" s="507"/>
      <c r="Q225" s="507"/>
      <c r="R225" s="507"/>
      <c r="S225" s="507"/>
      <c r="T225" s="507"/>
      <c r="U225" s="507"/>
      <c r="V225" s="507"/>
      <c r="W225" s="507"/>
      <c r="X225" s="507"/>
      <c r="Y225" s="507"/>
      <c r="Z225" s="507"/>
      <c r="AA225" s="507"/>
      <c r="AB225" s="507"/>
      <c r="AC225" s="507"/>
      <c r="AD225" s="507"/>
      <c r="AE225" s="507"/>
      <c r="AF225" s="507"/>
      <c r="AG225" s="507"/>
      <c r="AH225" s="507"/>
      <c r="AI225" s="507"/>
      <c r="AJ225" s="507"/>
      <c r="AK225" s="507"/>
      <c r="AR225" s="157"/>
      <c r="AS225" s="157"/>
    </row>
    <row r="226" spans="1:45" ht="107.25" customHeight="1">
      <c r="A226" s="561" t="s">
        <v>1230</v>
      </c>
      <c r="B226" s="562"/>
      <c r="C226" s="562"/>
      <c r="D226" s="562"/>
      <c r="E226" s="562"/>
      <c r="F226" s="562"/>
      <c r="G226" s="562"/>
      <c r="H226" s="562"/>
      <c r="I226" s="562"/>
      <c r="J226" s="562"/>
      <c r="K226" s="562"/>
      <c r="L226" s="562"/>
      <c r="M226" s="562"/>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63"/>
      <c r="AQ226" s="157"/>
      <c r="AR226" s="157"/>
      <c r="AS226" s="157"/>
    </row>
    <row r="227" spans="1:45" ht="48" customHeight="1">
      <c r="A227" s="537" t="s">
        <v>1263</v>
      </c>
      <c r="B227" s="538"/>
      <c r="C227" s="538"/>
      <c r="D227" s="538"/>
      <c r="E227" s="538"/>
      <c r="F227" s="538"/>
      <c r="G227" s="538"/>
      <c r="H227" s="538"/>
      <c r="I227" s="538"/>
      <c r="J227" s="538"/>
      <c r="K227" s="538"/>
      <c r="L227" s="538"/>
      <c r="M227" s="538"/>
      <c r="N227" s="538"/>
      <c r="O227" s="538"/>
      <c r="P227" s="538"/>
      <c r="Q227" s="538"/>
      <c r="R227" s="538"/>
      <c r="S227" s="538"/>
      <c r="T227" s="538"/>
      <c r="U227" s="538"/>
      <c r="V227" s="538"/>
      <c r="W227" s="538"/>
      <c r="X227" s="538"/>
      <c r="Y227" s="538"/>
      <c r="Z227" s="538"/>
      <c r="AA227" s="538"/>
      <c r="AB227" s="538"/>
      <c r="AC227" s="538"/>
      <c r="AD227" s="538"/>
      <c r="AE227" s="538"/>
      <c r="AF227" s="538"/>
      <c r="AG227" s="538"/>
      <c r="AH227" s="538"/>
      <c r="AI227" s="538"/>
      <c r="AJ227" s="538"/>
      <c r="AK227" s="539"/>
      <c r="AQ227" s="157"/>
      <c r="AR227" s="157"/>
      <c r="AS227" s="157"/>
    </row>
    <row r="228" spans="1:45" ht="18" customHeight="1">
      <c r="A228" s="203"/>
      <c r="B228" s="773" t="s">
        <v>609</v>
      </c>
      <c r="C228" s="774"/>
      <c r="D228" s="736"/>
      <c r="E228" s="737"/>
      <c r="F228" s="569">
        <f>IF(AP228=TRUE,AM229,"")</f>
      </c>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1"/>
      <c r="AM228" s="850" t="s">
        <v>234</v>
      </c>
      <c r="AN228" s="850"/>
      <c r="AO228" s="851"/>
      <c r="AP228" s="209" t="b">
        <v>0</v>
      </c>
      <c r="AR228" s="157"/>
      <c r="AS228" s="157"/>
    </row>
    <row r="229" spans="1:39" ht="18.75" customHeight="1">
      <c r="A229" s="517" t="s">
        <v>123</v>
      </c>
      <c r="B229" s="512" t="s">
        <v>279</v>
      </c>
      <c r="C229" s="101" t="s">
        <v>67</v>
      </c>
      <c r="D229" s="533" t="s">
        <v>122</v>
      </c>
      <c r="E229" s="534"/>
      <c r="F229" s="534"/>
      <c r="G229" s="534"/>
      <c r="H229" s="534"/>
      <c r="I229" s="534"/>
      <c r="J229" s="534"/>
      <c r="K229" s="534"/>
      <c r="L229" s="534"/>
      <c r="M229" s="534"/>
      <c r="N229" s="534"/>
      <c r="O229" s="534"/>
      <c r="P229" s="534"/>
      <c r="Q229" s="534"/>
      <c r="R229" s="534"/>
      <c r="S229" s="534"/>
      <c r="T229" s="534"/>
      <c r="U229" s="534"/>
      <c r="V229" s="534"/>
      <c r="W229" s="534"/>
      <c r="X229" s="534"/>
      <c r="Y229" s="534"/>
      <c r="Z229" s="534"/>
      <c r="AA229" s="534"/>
      <c r="AB229" s="534"/>
      <c r="AC229" s="534"/>
      <c r="AD229" s="534"/>
      <c r="AE229" s="534"/>
      <c r="AF229" s="534"/>
      <c r="AG229" s="534"/>
      <c r="AH229" s="534"/>
      <c r="AI229" s="534"/>
      <c r="AJ229" s="534"/>
      <c r="AK229" s="535"/>
      <c r="AM229" s="157" t="s">
        <v>648</v>
      </c>
    </row>
    <row r="230" spans="1:37" ht="17.25" customHeight="1">
      <c r="A230" s="518"/>
      <c r="B230" s="513"/>
      <c r="C230" s="453" t="s">
        <v>69</v>
      </c>
      <c r="D230" s="463" t="s">
        <v>949</v>
      </c>
      <c r="E230" s="768"/>
      <c r="F230" s="768"/>
      <c r="G230" s="768"/>
      <c r="H230" s="768"/>
      <c r="I230" s="768"/>
      <c r="J230" s="768"/>
      <c r="K230" s="768"/>
      <c r="L230" s="768"/>
      <c r="M230" s="768"/>
      <c r="N230" s="768"/>
      <c r="O230" s="768"/>
      <c r="P230" s="768"/>
      <c r="Q230" s="768"/>
      <c r="R230" s="768"/>
      <c r="S230" s="768"/>
      <c r="T230" s="768"/>
      <c r="U230" s="768"/>
      <c r="V230" s="768"/>
      <c r="W230" s="768"/>
      <c r="X230" s="768"/>
      <c r="Y230" s="768"/>
      <c r="Z230" s="768"/>
      <c r="AA230" s="768"/>
      <c r="AB230" s="768"/>
      <c r="AC230" s="768"/>
      <c r="AD230" s="768"/>
      <c r="AE230" s="768"/>
      <c r="AF230" s="768"/>
      <c r="AG230" s="768"/>
      <c r="AH230" s="768"/>
      <c r="AI230" s="768"/>
      <c r="AJ230" s="768"/>
      <c r="AK230" s="769"/>
    </row>
    <row r="231" spans="1:37" ht="21" customHeight="1" thickBot="1">
      <c r="A231" s="518"/>
      <c r="B231" s="513"/>
      <c r="C231" s="454"/>
      <c r="D231" s="770"/>
      <c r="E231" s="771"/>
      <c r="F231" s="771"/>
      <c r="G231" s="771"/>
      <c r="H231" s="771"/>
      <c r="I231" s="771"/>
      <c r="J231" s="771"/>
      <c r="K231" s="771"/>
      <c r="L231" s="771"/>
      <c r="M231" s="771"/>
      <c r="N231" s="771"/>
      <c r="O231" s="771"/>
      <c r="P231" s="771"/>
      <c r="Q231" s="771"/>
      <c r="R231" s="771"/>
      <c r="S231" s="771"/>
      <c r="T231" s="771"/>
      <c r="U231" s="771"/>
      <c r="V231" s="771"/>
      <c r="W231" s="771"/>
      <c r="X231" s="771"/>
      <c r="Y231" s="771"/>
      <c r="Z231" s="771"/>
      <c r="AA231" s="771"/>
      <c r="AB231" s="771"/>
      <c r="AC231" s="771"/>
      <c r="AD231" s="771"/>
      <c r="AE231" s="771"/>
      <c r="AF231" s="771"/>
      <c r="AG231" s="771"/>
      <c r="AH231" s="771"/>
      <c r="AI231" s="771"/>
      <c r="AJ231" s="771"/>
      <c r="AK231" s="772"/>
    </row>
    <row r="232" spans="1:37" ht="22.5" customHeight="1" thickBot="1">
      <c r="A232" s="518"/>
      <c r="B232" s="483"/>
      <c r="C232" s="112" t="s">
        <v>68</v>
      </c>
      <c r="D232" s="552"/>
      <c r="E232" s="553"/>
      <c r="F232" s="553"/>
      <c r="G232" s="553"/>
      <c r="H232" s="553"/>
      <c r="I232" s="553"/>
      <c r="J232" s="553"/>
      <c r="K232" s="553"/>
      <c r="L232" s="553"/>
      <c r="M232" s="553"/>
      <c r="N232" s="553"/>
      <c r="O232" s="553"/>
      <c r="P232" s="553"/>
      <c r="Q232" s="553"/>
      <c r="R232" s="553"/>
      <c r="S232" s="553"/>
      <c r="T232" s="553"/>
      <c r="U232" s="553"/>
      <c r="V232" s="553"/>
      <c r="W232" s="553"/>
      <c r="X232" s="553"/>
      <c r="Y232" s="553"/>
      <c r="Z232" s="553"/>
      <c r="AA232" s="553"/>
      <c r="AB232" s="553"/>
      <c r="AC232" s="553"/>
      <c r="AD232" s="553"/>
      <c r="AE232" s="553"/>
      <c r="AF232" s="553"/>
      <c r="AG232" s="553"/>
      <c r="AH232" s="553"/>
      <c r="AI232" s="553"/>
      <c r="AJ232" s="553"/>
      <c r="AK232" s="554"/>
    </row>
    <row r="233" spans="1:37" ht="7.5" customHeight="1">
      <c r="A233" s="518"/>
      <c r="B233" s="499"/>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row>
    <row r="234" spans="1:37" ht="18.75" customHeight="1">
      <c r="A234" s="518"/>
      <c r="B234" s="512" t="s">
        <v>74</v>
      </c>
      <c r="C234" s="103" t="s">
        <v>67</v>
      </c>
      <c r="D234" s="689" t="s">
        <v>727</v>
      </c>
      <c r="E234" s="690"/>
      <c r="F234" s="651"/>
      <c r="G234" s="125" t="s">
        <v>725</v>
      </c>
      <c r="H234" s="689" t="s">
        <v>728</v>
      </c>
      <c r="I234" s="690"/>
      <c r="J234" s="690"/>
      <c r="K234" s="651"/>
      <c r="L234" s="555"/>
      <c r="M234" s="556"/>
      <c r="N234" s="556"/>
      <c r="O234" s="556"/>
      <c r="P234" s="556"/>
      <c r="Q234" s="556"/>
      <c r="R234" s="556"/>
      <c r="S234" s="556"/>
      <c r="T234" s="556"/>
      <c r="U234" s="556"/>
      <c r="V234" s="556"/>
      <c r="W234" s="556"/>
      <c r="X234" s="556"/>
      <c r="Y234" s="556"/>
      <c r="Z234" s="556"/>
      <c r="AA234" s="556"/>
      <c r="AB234" s="556"/>
      <c r="AC234" s="556"/>
      <c r="AD234" s="556"/>
      <c r="AE234" s="556"/>
      <c r="AF234" s="556"/>
      <c r="AG234" s="556"/>
      <c r="AH234" s="556"/>
      <c r="AI234" s="556"/>
      <c r="AJ234" s="556"/>
      <c r="AK234" s="557"/>
    </row>
    <row r="235" spans="1:37" ht="11.25" customHeight="1">
      <c r="A235" s="518"/>
      <c r="B235" s="513"/>
      <c r="C235" s="453" t="s">
        <v>69</v>
      </c>
      <c r="D235" s="466" t="s">
        <v>1449</v>
      </c>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7"/>
      <c r="AD235" s="467"/>
      <c r="AE235" s="467"/>
      <c r="AF235" s="467"/>
      <c r="AG235" s="467"/>
      <c r="AH235" s="467"/>
      <c r="AI235" s="467"/>
      <c r="AJ235" s="467"/>
      <c r="AK235" s="468"/>
    </row>
    <row r="236" spans="1:37" ht="7.5" customHeight="1" thickBot="1">
      <c r="A236" s="518"/>
      <c r="B236" s="513"/>
      <c r="C236" s="454"/>
      <c r="D236" s="466"/>
      <c r="E236" s="467"/>
      <c r="F236" s="467"/>
      <c r="G236" s="467"/>
      <c r="H236" s="467"/>
      <c r="I236" s="467"/>
      <c r="J236" s="467"/>
      <c r="K236" s="467"/>
      <c r="L236" s="467"/>
      <c r="M236" s="467"/>
      <c r="N236" s="467"/>
      <c r="O236" s="467"/>
      <c r="P236" s="467"/>
      <c r="Q236" s="467"/>
      <c r="R236" s="467"/>
      <c r="S236" s="467"/>
      <c r="T236" s="467"/>
      <c r="U236" s="467"/>
      <c r="V236" s="467"/>
      <c r="W236" s="467"/>
      <c r="X236" s="467"/>
      <c r="Y236" s="467"/>
      <c r="Z236" s="467"/>
      <c r="AA236" s="467"/>
      <c r="AB236" s="467"/>
      <c r="AC236" s="467"/>
      <c r="AD236" s="467"/>
      <c r="AE236" s="467"/>
      <c r="AF236" s="467"/>
      <c r="AG236" s="467"/>
      <c r="AH236" s="467"/>
      <c r="AI236" s="467"/>
      <c r="AJ236" s="467"/>
      <c r="AK236" s="468"/>
    </row>
    <row r="237" spans="1:37" ht="22.5" customHeight="1" thickBot="1">
      <c r="A237" s="518"/>
      <c r="B237" s="483"/>
      <c r="C237" s="122" t="s">
        <v>68</v>
      </c>
      <c r="D237" s="508"/>
      <c r="E237" s="509"/>
      <c r="F237" s="510"/>
      <c r="G237" s="105" t="s">
        <v>725</v>
      </c>
      <c r="H237" s="508"/>
      <c r="I237" s="509"/>
      <c r="J237" s="509"/>
      <c r="K237" s="510"/>
      <c r="L237" s="520"/>
      <c r="M237" s="521"/>
      <c r="N237" s="521"/>
      <c r="O237" s="521"/>
      <c r="P237" s="521"/>
      <c r="Q237" s="521"/>
      <c r="R237" s="521"/>
      <c r="S237" s="521"/>
      <c r="T237" s="521"/>
      <c r="U237" s="521"/>
      <c r="V237" s="521"/>
      <c r="W237" s="521"/>
      <c r="X237" s="521"/>
      <c r="Y237" s="521"/>
      <c r="Z237" s="521"/>
      <c r="AA237" s="521"/>
      <c r="AB237" s="521"/>
      <c r="AC237" s="521"/>
      <c r="AD237" s="521"/>
      <c r="AE237" s="521"/>
      <c r="AF237" s="521"/>
      <c r="AG237" s="521"/>
      <c r="AH237" s="521"/>
      <c r="AI237" s="521"/>
      <c r="AJ237" s="521"/>
      <c r="AK237" s="522"/>
    </row>
    <row r="238" spans="1:37" ht="7.5" customHeight="1">
      <c r="A238" s="518"/>
      <c r="B238" s="499"/>
      <c r="C238" s="500"/>
      <c r="D238" s="500"/>
      <c r="E238" s="500"/>
      <c r="F238" s="500"/>
      <c r="G238" s="500"/>
      <c r="H238" s="500"/>
      <c r="I238" s="500"/>
      <c r="J238" s="500"/>
      <c r="K238" s="500"/>
      <c r="L238" s="500"/>
      <c r="M238" s="500"/>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500"/>
      <c r="AK238" s="500"/>
    </row>
    <row r="239" spans="1:37" ht="11.25" customHeight="1">
      <c r="A239" s="518"/>
      <c r="B239" s="501" t="s">
        <v>522</v>
      </c>
      <c r="C239" s="453" t="s">
        <v>69</v>
      </c>
      <c r="D239" s="463" t="s">
        <v>847</v>
      </c>
      <c r="E239" s="464"/>
      <c r="F239" s="464"/>
      <c r="G239" s="464"/>
      <c r="H239" s="464"/>
      <c r="I239" s="464"/>
      <c r="J239" s="464"/>
      <c r="K239" s="464"/>
      <c r="L239" s="464"/>
      <c r="M239" s="464"/>
      <c r="N239" s="464"/>
      <c r="O239" s="464"/>
      <c r="P239" s="464"/>
      <c r="Q239" s="464"/>
      <c r="R239" s="464"/>
      <c r="S239" s="464"/>
      <c r="T239" s="464"/>
      <c r="U239" s="464"/>
      <c r="V239" s="464"/>
      <c r="W239" s="464"/>
      <c r="X239" s="464"/>
      <c r="Y239" s="464"/>
      <c r="Z239" s="464"/>
      <c r="AA239" s="464"/>
      <c r="AB239" s="464"/>
      <c r="AC239" s="464"/>
      <c r="AD239" s="464"/>
      <c r="AE239" s="464"/>
      <c r="AF239" s="464"/>
      <c r="AG239" s="464"/>
      <c r="AH239" s="464"/>
      <c r="AI239" s="464"/>
      <c r="AJ239" s="464"/>
      <c r="AK239" s="465"/>
    </row>
    <row r="240" spans="1:37" ht="7.5" customHeight="1" thickBot="1">
      <c r="A240" s="518"/>
      <c r="B240" s="502"/>
      <c r="C240" s="454"/>
      <c r="D240" s="466"/>
      <c r="E240" s="467"/>
      <c r="F240" s="467"/>
      <c r="G240" s="467"/>
      <c r="H240" s="467"/>
      <c r="I240" s="467"/>
      <c r="J240" s="467"/>
      <c r="K240" s="467"/>
      <c r="L240" s="467"/>
      <c r="M240" s="467"/>
      <c r="N240" s="467"/>
      <c r="O240" s="467"/>
      <c r="P240" s="467"/>
      <c r="Q240" s="467"/>
      <c r="R240" s="467"/>
      <c r="S240" s="467"/>
      <c r="T240" s="467"/>
      <c r="U240" s="467"/>
      <c r="V240" s="467"/>
      <c r="W240" s="467"/>
      <c r="X240" s="467"/>
      <c r="Y240" s="467"/>
      <c r="Z240" s="467"/>
      <c r="AA240" s="467"/>
      <c r="AB240" s="467"/>
      <c r="AC240" s="467"/>
      <c r="AD240" s="467"/>
      <c r="AE240" s="467"/>
      <c r="AF240" s="467"/>
      <c r="AG240" s="467"/>
      <c r="AH240" s="467"/>
      <c r="AI240" s="467"/>
      <c r="AJ240" s="467"/>
      <c r="AK240" s="468"/>
    </row>
    <row r="241" spans="1:41" ht="22.5" customHeight="1" thickBot="1">
      <c r="A241" s="518"/>
      <c r="B241" s="503"/>
      <c r="C241" s="122" t="s">
        <v>68</v>
      </c>
      <c r="D241" s="457"/>
      <c r="E241" s="536"/>
      <c r="F241" s="536"/>
      <c r="G241" s="536"/>
      <c r="H241" s="536"/>
      <c r="I241" s="536"/>
      <c r="J241" s="536"/>
      <c r="K241" s="458"/>
      <c r="L241" s="520"/>
      <c r="M241" s="521"/>
      <c r="N241" s="521"/>
      <c r="O241" s="521"/>
      <c r="P241" s="521"/>
      <c r="Q241" s="521"/>
      <c r="R241" s="521"/>
      <c r="S241" s="521"/>
      <c r="T241" s="521"/>
      <c r="U241" s="521"/>
      <c r="V241" s="521"/>
      <c r="W241" s="521"/>
      <c r="X241" s="521"/>
      <c r="Y241" s="521"/>
      <c r="Z241" s="521"/>
      <c r="AA241" s="521"/>
      <c r="AB241" s="521"/>
      <c r="AC241" s="521"/>
      <c r="AD241" s="521"/>
      <c r="AE241" s="521"/>
      <c r="AF241" s="521"/>
      <c r="AG241" s="521"/>
      <c r="AH241" s="521"/>
      <c r="AI241" s="521"/>
      <c r="AJ241" s="521"/>
      <c r="AK241" s="522"/>
      <c r="AM241" s="108"/>
      <c r="AN241" s="108"/>
      <c r="AO241" s="108"/>
    </row>
    <row r="242" spans="1:37" ht="7.5" customHeight="1">
      <c r="A242" s="518"/>
      <c r="B242" s="499"/>
      <c r="C242" s="500"/>
      <c r="D242" s="500"/>
      <c r="E242" s="500"/>
      <c r="F242" s="500"/>
      <c r="G242" s="500"/>
      <c r="H242" s="500"/>
      <c r="I242" s="500"/>
      <c r="J242" s="500"/>
      <c r="K242" s="500"/>
      <c r="L242" s="500"/>
      <c r="M242" s="500"/>
      <c r="N242" s="500"/>
      <c r="O242" s="500"/>
      <c r="P242" s="500"/>
      <c r="Q242" s="500"/>
      <c r="R242" s="500"/>
      <c r="S242" s="500"/>
      <c r="T242" s="500"/>
      <c r="U242" s="500"/>
      <c r="V242" s="500"/>
      <c r="W242" s="500"/>
      <c r="X242" s="500"/>
      <c r="Y242" s="500"/>
      <c r="Z242" s="500"/>
      <c r="AA242" s="500"/>
      <c r="AB242" s="500"/>
      <c r="AC242" s="500"/>
      <c r="AD242" s="500"/>
      <c r="AE242" s="500"/>
      <c r="AF242" s="500"/>
      <c r="AG242" s="500"/>
      <c r="AH242" s="500"/>
      <c r="AI242" s="500"/>
      <c r="AJ242" s="500"/>
      <c r="AK242" s="500"/>
    </row>
    <row r="243" spans="1:37" ht="18.75" customHeight="1">
      <c r="A243" s="518"/>
      <c r="B243" s="501" t="s">
        <v>119</v>
      </c>
      <c r="C243" s="102" t="s">
        <v>67</v>
      </c>
      <c r="D243" s="533" t="s">
        <v>569</v>
      </c>
      <c r="E243" s="534"/>
      <c r="F243" s="534"/>
      <c r="G243" s="534"/>
      <c r="H243" s="534"/>
      <c r="I243" s="534"/>
      <c r="J243" s="534"/>
      <c r="K243" s="534"/>
      <c r="L243" s="534"/>
      <c r="M243" s="534"/>
      <c r="N243" s="534"/>
      <c r="O243" s="534"/>
      <c r="P243" s="534"/>
      <c r="Q243" s="534"/>
      <c r="R243" s="534"/>
      <c r="S243" s="534"/>
      <c r="T243" s="534"/>
      <c r="U243" s="534"/>
      <c r="V243" s="534"/>
      <c r="W243" s="534"/>
      <c r="X243" s="534"/>
      <c r="Y243" s="534"/>
      <c r="Z243" s="534"/>
      <c r="AA243" s="534"/>
      <c r="AB243" s="534"/>
      <c r="AC243" s="534"/>
      <c r="AD243" s="534"/>
      <c r="AE243" s="534"/>
      <c r="AF243" s="534"/>
      <c r="AG243" s="534"/>
      <c r="AH243" s="534"/>
      <c r="AI243" s="534"/>
      <c r="AJ243" s="534"/>
      <c r="AK243" s="535"/>
    </row>
    <row r="244" spans="1:37" ht="17.25" customHeight="1">
      <c r="A244" s="518"/>
      <c r="B244" s="502"/>
      <c r="C244" s="453" t="s">
        <v>69</v>
      </c>
      <c r="D244" s="463" t="s">
        <v>1287</v>
      </c>
      <c r="E244" s="464"/>
      <c r="F244" s="464"/>
      <c r="G244" s="464"/>
      <c r="H244" s="464"/>
      <c r="I244" s="464"/>
      <c r="J244" s="464"/>
      <c r="K244" s="464"/>
      <c r="L244" s="464"/>
      <c r="M244" s="464"/>
      <c r="N244" s="464"/>
      <c r="O244" s="464"/>
      <c r="P244" s="464"/>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5"/>
    </row>
    <row r="245" spans="1:37" ht="17.25">
      <c r="A245" s="518"/>
      <c r="B245" s="502"/>
      <c r="C245" s="679"/>
      <c r="D245" s="466"/>
      <c r="E245" s="467"/>
      <c r="F245" s="467"/>
      <c r="G245" s="467"/>
      <c r="H245" s="467"/>
      <c r="I245" s="467"/>
      <c r="J245" s="467"/>
      <c r="K245" s="467"/>
      <c r="L245" s="467"/>
      <c r="M245" s="467"/>
      <c r="N245" s="467"/>
      <c r="O245" s="467"/>
      <c r="P245" s="467"/>
      <c r="Q245" s="467"/>
      <c r="R245" s="467"/>
      <c r="S245" s="467"/>
      <c r="T245" s="467"/>
      <c r="U245" s="467"/>
      <c r="V245" s="467"/>
      <c r="W245" s="467"/>
      <c r="X245" s="467"/>
      <c r="Y245" s="467"/>
      <c r="Z245" s="467"/>
      <c r="AA245" s="467"/>
      <c r="AB245" s="467"/>
      <c r="AC245" s="467"/>
      <c r="AD245" s="467"/>
      <c r="AE245" s="467"/>
      <c r="AF245" s="467"/>
      <c r="AG245" s="467"/>
      <c r="AH245" s="467"/>
      <c r="AI245" s="467"/>
      <c r="AJ245" s="467"/>
      <c r="AK245" s="468"/>
    </row>
    <row r="246" spans="1:37" ht="17.25">
      <c r="A246" s="518"/>
      <c r="B246" s="502"/>
      <c r="C246" s="679"/>
      <c r="D246" s="466"/>
      <c r="E246" s="467"/>
      <c r="F246" s="467"/>
      <c r="G246" s="467"/>
      <c r="H246" s="467"/>
      <c r="I246" s="467"/>
      <c r="J246" s="467"/>
      <c r="K246" s="467"/>
      <c r="L246" s="467"/>
      <c r="M246" s="467"/>
      <c r="N246" s="467"/>
      <c r="O246" s="467"/>
      <c r="P246" s="467"/>
      <c r="Q246" s="467"/>
      <c r="R246" s="467"/>
      <c r="S246" s="467"/>
      <c r="T246" s="467"/>
      <c r="U246" s="467"/>
      <c r="V246" s="467"/>
      <c r="W246" s="467"/>
      <c r="X246" s="467"/>
      <c r="Y246" s="467"/>
      <c r="Z246" s="467"/>
      <c r="AA246" s="467"/>
      <c r="AB246" s="467"/>
      <c r="AC246" s="467"/>
      <c r="AD246" s="467"/>
      <c r="AE246" s="467"/>
      <c r="AF246" s="467"/>
      <c r="AG246" s="467"/>
      <c r="AH246" s="467"/>
      <c r="AI246" s="467"/>
      <c r="AJ246" s="467"/>
      <c r="AK246" s="468"/>
    </row>
    <row r="247" spans="1:37" ht="18" thickBot="1">
      <c r="A247" s="518"/>
      <c r="B247" s="502"/>
      <c r="C247" s="454"/>
      <c r="D247" s="778"/>
      <c r="E247" s="779"/>
      <c r="F247" s="779"/>
      <c r="G247" s="779"/>
      <c r="H247" s="779"/>
      <c r="I247" s="779"/>
      <c r="J247" s="779"/>
      <c r="K247" s="779"/>
      <c r="L247" s="779"/>
      <c r="M247" s="779"/>
      <c r="N247" s="779"/>
      <c r="O247" s="779"/>
      <c r="P247" s="779"/>
      <c r="Q247" s="779"/>
      <c r="R247" s="779"/>
      <c r="S247" s="779"/>
      <c r="T247" s="779"/>
      <c r="U247" s="779"/>
      <c r="V247" s="779"/>
      <c r="W247" s="779"/>
      <c r="X247" s="779"/>
      <c r="Y247" s="779"/>
      <c r="Z247" s="779"/>
      <c r="AA247" s="779"/>
      <c r="AB247" s="779"/>
      <c r="AC247" s="779"/>
      <c r="AD247" s="779"/>
      <c r="AE247" s="779"/>
      <c r="AF247" s="779"/>
      <c r="AG247" s="779"/>
      <c r="AH247" s="779"/>
      <c r="AI247" s="779"/>
      <c r="AJ247" s="779"/>
      <c r="AK247" s="780"/>
    </row>
    <row r="248" spans="1:37" ht="45" customHeight="1" thickBot="1">
      <c r="A248" s="519"/>
      <c r="B248" s="503"/>
      <c r="C248" s="112" t="s">
        <v>68</v>
      </c>
      <c r="D248" s="657"/>
      <c r="E248" s="658"/>
      <c r="F248" s="658"/>
      <c r="G248" s="658"/>
      <c r="H248" s="658"/>
      <c r="I248" s="658"/>
      <c r="J248" s="658"/>
      <c r="K248" s="658"/>
      <c r="L248" s="658"/>
      <c r="M248" s="658"/>
      <c r="N248" s="658"/>
      <c r="O248" s="658"/>
      <c r="P248" s="658"/>
      <c r="Q248" s="658"/>
      <c r="R248" s="658"/>
      <c r="S248" s="658"/>
      <c r="T248" s="658"/>
      <c r="U248" s="658"/>
      <c r="V248" s="658"/>
      <c r="W248" s="658"/>
      <c r="X248" s="658"/>
      <c r="Y248" s="658"/>
      <c r="Z248" s="658"/>
      <c r="AA248" s="658"/>
      <c r="AB248" s="658"/>
      <c r="AC248" s="658"/>
      <c r="AD248" s="658"/>
      <c r="AE248" s="658"/>
      <c r="AF248" s="658"/>
      <c r="AG248" s="658"/>
      <c r="AH248" s="658"/>
      <c r="AI248" s="658"/>
      <c r="AJ248" s="658"/>
      <c r="AK248" s="659"/>
    </row>
    <row r="249" spans="1:37" ht="7.5" customHeight="1">
      <c r="A249" s="193"/>
      <c r="B249" s="499"/>
      <c r="C249" s="500"/>
      <c r="D249" s="500"/>
      <c r="E249" s="500"/>
      <c r="F249" s="500"/>
      <c r="G249" s="500"/>
      <c r="H249" s="500"/>
      <c r="I249" s="500"/>
      <c r="J249" s="500"/>
      <c r="K249" s="500"/>
      <c r="L249" s="500"/>
      <c r="M249" s="500"/>
      <c r="N249" s="500"/>
      <c r="O249" s="500"/>
      <c r="P249" s="500"/>
      <c r="Q249" s="500"/>
      <c r="R249" s="500"/>
      <c r="S249" s="500"/>
      <c r="T249" s="500"/>
      <c r="U249" s="500"/>
      <c r="V249" s="500"/>
      <c r="W249" s="500"/>
      <c r="X249" s="500"/>
      <c r="Y249" s="500"/>
      <c r="Z249" s="500"/>
      <c r="AA249" s="500"/>
      <c r="AB249" s="500"/>
      <c r="AC249" s="500"/>
      <c r="AD249" s="500"/>
      <c r="AE249" s="500"/>
      <c r="AF249" s="500"/>
      <c r="AG249" s="500"/>
      <c r="AH249" s="500"/>
      <c r="AI249" s="500"/>
      <c r="AJ249" s="500"/>
      <c r="AK249" s="500"/>
    </row>
    <row r="250" spans="1:37" ht="18.75" customHeight="1">
      <c r="A250" s="517" t="s">
        <v>701</v>
      </c>
      <c r="B250" s="512"/>
      <c r="C250" s="100" t="s">
        <v>67</v>
      </c>
      <c r="D250" s="533" t="s">
        <v>729</v>
      </c>
      <c r="E250" s="534"/>
      <c r="F250" s="534"/>
      <c r="G250" s="534"/>
      <c r="H250" s="534"/>
      <c r="I250" s="534"/>
      <c r="J250" s="534"/>
      <c r="K250" s="534"/>
      <c r="L250" s="534"/>
      <c r="M250" s="534"/>
      <c r="N250" s="534"/>
      <c r="O250" s="534"/>
      <c r="P250" s="534"/>
      <c r="Q250" s="534"/>
      <c r="R250" s="535"/>
      <c r="S250" s="738"/>
      <c r="T250" s="739"/>
      <c r="U250" s="739"/>
      <c r="V250" s="739"/>
      <c r="W250" s="739"/>
      <c r="X250" s="739"/>
      <c r="Y250" s="739"/>
      <c r="Z250" s="739"/>
      <c r="AA250" s="739"/>
      <c r="AB250" s="739"/>
      <c r="AC250" s="739"/>
      <c r="AD250" s="739"/>
      <c r="AE250" s="739"/>
      <c r="AF250" s="739"/>
      <c r="AG250" s="739"/>
      <c r="AH250" s="739"/>
      <c r="AI250" s="739"/>
      <c r="AJ250" s="739"/>
      <c r="AK250" s="740"/>
    </row>
    <row r="251" spans="1:38" ht="11.25" customHeight="1">
      <c r="A251" s="518"/>
      <c r="B251" s="513"/>
      <c r="C251" s="453" t="s">
        <v>69</v>
      </c>
      <c r="D251" s="466" t="s">
        <v>944</v>
      </c>
      <c r="E251" s="467"/>
      <c r="F251" s="467"/>
      <c r="G251" s="467"/>
      <c r="H251" s="467"/>
      <c r="I251" s="467"/>
      <c r="J251" s="467"/>
      <c r="K251" s="467"/>
      <c r="L251" s="467"/>
      <c r="M251" s="467"/>
      <c r="N251" s="467"/>
      <c r="O251" s="467"/>
      <c r="P251" s="467"/>
      <c r="Q251" s="467"/>
      <c r="R251" s="467"/>
      <c r="S251" s="467"/>
      <c r="T251" s="467"/>
      <c r="U251" s="467"/>
      <c r="V251" s="467"/>
      <c r="W251" s="467"/>
      <c r="X251" s="467"/>
      <c r="Y251" s="467"/>
      <c r="Z251" s="467"/>
      <c r="AA251" s="467"/>
      <c r="AB251" s="467"/>
      <c r="AC251" s="467"/>
      <c r="AD251" s="467"/>
      <c r="AE251" s="467"/>
      <c r="AF251" s="467"/>
      <c r="AG251" s="467"/>
      <c r="AH251" s="467"/>
      <c r="AI251" s="467"/>
      <c r="AJ251" s="467"/>
      <c r="AK251" s="468"/>
      <c r="AL251" s="107"/>
    </row>
    <row r="252" spans="1:38" ht="7.5" customHeight="1" thickBot="1">
      <c r="A252" s="518"/>
      <c r="B252" s="483"/>
      <c r="C252" s="454"/>
      <c r="D252" s="466"/>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468"/>
      <c r="AL252" s="107"/>
    </row>
    <row r="253" spans="1:37" ht="22.5" customHeight="1" thickBot="1">
      <c r="A253" s="518"/>
      <c r="B253" s="134" t="s">
        <v>70</v>
      </c>
      <c r="C253" s="122" t="s">
        <v>68</v>
      </c>
      <c r="D253" s="552"/>
      <c r="E253" s="553"/>
      <c r="F253" s="553"/>
      <c r="G253" s="553"/>
      <c r="H253" s="553"/>
      <c r="I253" s="553"/>
      <c r="J253" s="553"/>
      <c r="K253" s="553"/>
      <c r="L253" s="553"/>
      <c r="M253" s="553"/>
      <c r="N253" s="553"/>
      <c r="O253" s="553"/>
      <c r="P253" s="553"/>
      <c r="Q253" s="553"/>
      <c r="R253" s="554"/>
      <c r="S253" s="494"/>
      <c r="T253" s="495"/>
      <c r="U253" s="495"/>
      <c r="V253" s="495"/>
      <c r="W253" s="495"/>
      <c r="X253" s="495"/>
      <c r="Y253" s="495"/>
      <c r="Z253" s="495"/>
      <c r="AA253" s="495"/>
      <c r="AB253" s="495"/>
      <c r="AC253" s="495"/>
      <c r="AD253" s="495"/>
      <c r="AE253" s="495"/>
      <c r="AF253" s="495"/>
      <c r="AG253" s="495"/>
      <c r="AH253" s="495"/>
      <c r="AI253" s="495"/>
      <c r="AJ253" s="495"/>
      <c r="AK253" s="496"/>
    </row>
    <row r="254" spans="1:37" ht="22.5" customHeight="1" thickBot="1">
      <c r="A254" s="519"/>
      <c r="B254" s="116" t="s">
        <v>811</v>
      </c>
      <c r="C254" s="122" t="s">
        <v>68</v>
      </c>
      <c r="D254" s="552"/>
      <c r="E254" s="553"/>
      <c r="F254" s="553"/>
      <c r="G254" s="553"/>
      <c r="H254" s="553"/>
      <c r="I254" s="553"/>
      <c r="J254" s="553"/>
      <c r="K254" s="553"/>
      <c r="L254" s="553"/>
      <c r="M254" s="553"/>
      <c r="N254" s="553"/>
      <c r="O254" s="553"/>
      <c r="P254" s="553"/>
      <c r="Q254" s="553"/>
      <c r="R254" s="554"/>
      <c r="S254" s="494"/>
      <c r="T254" s="495"/>
      <c r="U254" s="495"/>
      <c r="V254" s="495"/>
      <c r="W254" s="495"/>
      <c r="X254" s="495"/>
      <c r="Y254" s="495"/>
      <c r="Z254" s="495"/>
      <c r="AA254" s="495"/>
      <c r="AB254" s="495"/>
      <c r="AC254" s="495"/>
      <c r="AD254" s="495"/>
      <c r="AE254" s="495"/>
      <c r="AF254" s="495"/>
      <c r="AG254" s="495"/>
      <c r="AH254" s="495"/>
      <c r="AI254" s="495"/>
      <c r="AJ254" s="495"/>
      <c r="AK254" s="496"/>
    </row>
    <row r="255" spans="1:37" ht="7.5" customHeight="1">
      <c r="A255" s="333"/>
      <c r="B255" s="499"/>
      <c r="C255" s="500"/>
      <c r="D255" s="500"/>
      <c r="E255" s="500"/>
      <c r="F255" s="500"/>
      <c r="G255" s="500"/>
      <c r="H255" s="500"/>
      <c r="I255" s="500"/>
      <c r="J255" s="500"/>
      <c r="K255" s="500"/>
      <c r="L255" s="500"/>
      <c r="M255" s="500"/>
      <c r="N255" s="500"/>
      <c r="O255" s="500"/>
      <c r="P255" s="500"/>
      <c r="Q255" s="500"/>
      <c r="R255" s="500"/>
      <c r="S255" s="500"/>
      <c r="T255" s="500"/>
      <c r="U255" s="500"/>
      <c r="V255" s="500"/>
      <c r="W255" s="500"/>
      <c r="X255" s="500"/>
      <c r="Y255" s="500"/>
      <c r="Z255" s="500"/>
      <c r="AA255" s="500"/>
      <c r="AB255" s="500"/>
      <c r="AC255" s="500"/>
      <c r="AD255" s="500"/>
      <c r="AE255" s="500"/>
      <c r="AF255" s="500"/>
      <c r="AG255" s="500"/>
      <c r="AH255" s="500"/>
      <c r="AI255" s="500"/>
      <c r="AJ255" s="500"/>
      <c r="AK255" s="500"/>
    </row>
    <row r="256" spans="1:37" ht="18.75" customHeight="1">
      <c r="A256" s="517" t="s">
        <v>124</v>
      </c>
      <c r="B256" s="512" t="s">
        <v>50</v>
      </c>
      <c r="C256" s="101" t="s">
        <v>67</v>
      </c>
      <c r="D256" s="533" t="s">
        <v>125</v>
      </c>
      <c r="E256" s="534"/>
      <c r="F256" s="534"/>
      <c r="G256" s="534"/>
      <c r="H256" s="534"/>
      <c r="I256" s="534"/>
      <c r="J256" s="534"/>
      <c r="K256" s="534"/>
      <c r="L256" s="534"/>
      <c r="M256" s="534"/>
      <c r="N256" s="534"/>
      <c r="O256" s="534"/>
      <c r="P256" s="534"/>
      <c r="Q256" s="534"/>
      <c r="R256" s="534"/>
      <c r="S256" s="534"/>
      <c r="T256" s="534"/>
      <c r="U256" s="534"/>
      <c r="V256" s="534"/>
      <c r="W256" s="534"/>
      <c r="X256" s="534"/>
      <c r="Y256" s="534"/>
      <c r="Z256" s="534"/>
      <c r="AA256" s="534"/>
      <c r="AB256" s="534"/>
      <c r="AC256" s="534"/>
      <c r="AD256" s="534"/>
      <c r="AE256" s="534"/>
      <c r="AF256" s="534"/>
      <c r="AG256" s="534"/>
      <c r="AH256" s="534"/>
      <c r="AI256" s="534"/>
      <c r="AJ256" s="534"/>
      <c r="AK256" s="535"/>
    </row>
    <row r="257" spans="1:37" ht="17.25" customHeight="1">
      <c r="A257" s="518"/>
      <c r="B257" s="513"/>
      <c r="C257" s="453" t="s">
        <v>69</v>
      </c>
      <c r="D257" s="463" t="s">
        <v>950</v>
      </c>
      <c r="E257" s="464"/>
      <c r="F257" s="464"/>
      <c r="G257" s="464"/>
      <c r="H257" s="464"/>
      <c r="I257" s="464"/>
      <c r="J257" s="464"/>
      <c r="K257" s="464"/>
      <c r="L257" s="464"/>
      <c r="M257" s="464"/>
      <c r="N257" s="464"/>
      <c r="O257" s="464"/>
      <c r="P257" s="464"/>
      <c r="Q257" s="464"/>
      <c r="R257" s="464"/>
      <c r="S257" s="464"/>
      <c r="T257" s="464"/>
      <c r="U257" s="464"/>
      <c r="V257" s="464"/>
      <c r="W257" s="464"/>
      <c r="X257" s="464"/>
      <c r="Y257" s="464"/>
      <c r="Z257" s="464"/>
      <c r="AA257" s="464"/>
      <c r="AB257" s="464"/>
      <c r="AC257" s="464"/>
      <c r="AD257" s="464"/>
      <c r="AE257" s="464"/>
      <c r="AF257" s="464"/>
      <c r="AG257" s="464"/>
      <c r="AH257" s="464"/>
      <c r="AI257" s="464"/>
      <c r="AJ257" s="464"/>
      <c r="AK257" s="465"/>
    </row>
    <row r="258" spans="1:37" ht="18" thickBot="1">
      <c r="A258" s="518"/>
      <c r="B258" s="513"/>
      <c r="C258" s="454"/>
      <c r="D258" s="778"/>
      <c r="E258" s="779"/>
      <c r="F258" s="779"/>
      <c r="G258" s="779"/>
      <c r="H258" s="779"/>
      <c r="I258" s="779"/>
      <c r="J258" s="779"/>
      <c r="K258" s="779"/>
      <c r="L258" s="779"/>
      <c r="M258" s="779"/>
      <c r="N258" s="779"/>
      <c r="O258" s="779"/>
      <c r="P258" s="779"/>
      <c r="Q258" s="779"/>
      <c r="R258" s="779"/>
      <c r="S258" s="779"/>
      <c r="T258" s="779"/>
      <c r="U258" s="779"/>
      <c r="V258" s="779"/>
      <c r="W258" s="779"/>
      <c r="X258" s="779"/>
      <c r="Y258" s="779"/>
      <c r="Z258" s="779"/>
      <c r="AA258" s="779"/>
      <c r="AB258" s="779"/>
      <c r="AC258" s="779"/>
      <c r="AD258" s="779"/>
      <c r="AE258" s="779"/>
      <c r="AF258" s="779"/>
      <c r="AG258" s="779"/>
      <c r="AH258" s="779"/>
      <c r="AI258" s="779"/>
      <c r="AJ258" s="779"/>
      <c r="AK258" s="780"/>
    </row>
    <row r="259" spans="1:37" ht="22.5" customHeight="1" thickBot="1">
      <c r="A259" s="518"/>
      <c r="B259" s="483"/>
      <c r="C259" s="112" t="s">
        <v>68</v>
      </c>
      <c r="D259" s="552"/>
      <c r="E259" s="553"/>
      <c r="F259" s="553"/>
      <c r="G259" s="553"/>
      <c r="H259" s="553"/>
      <c r="I259" s="553"/>
      <c r="J259" s="553"/>
      <c r="K259" s="553"/>
      <c r="L259" s="553"/>
      <c r="M259" s="553"/>
      <c r="N259" s="553"/>
      <c r="O259" s="553"/>
      <c r="P259" s="553"/>
      <c r="Q259" s="553"/>
      <c r="R259" s="553"/>
      <c r="S259" s="553"/>
      <c r="T259" s="553"/>
      <c r="U259" s="553"/>
      <c r="V259" s="553"/>
      <c r="W259" s="553"/>
      <c r="X259" s="553"/>
      <c r="Y259" s="553"/>
      <c r="Z259" s="553"/>
      <c r="AA259" s="553"/>
      <c r="AB259" s="553"/>
      <c r="AC259" s="553"/>
      <c r="AD259" s="553"/>
      <c r="AE259" s="553"/>
      <c r="AF259" s="553"/>
      <c r="AG259" s="553"/>
      <c r="AH259" s="553"/>
      <c r="AI259" s="553"/>
      <c r="AJ259" s="553"/>
      <c r="AK259" s="554"/>
    </row>
    <row r="260" spans="1:37" ht="7.5" customHeight="1">
      <c r="A260" s="518"/>
      <c r="B260" s="523"/>
      <c r="C260" s="524"/>
      <c r="D260" s="524"/>
      <c r="E260" s="524"/>
      <c r="F260" s="524"/>
      <c r="G260" s="524"/>
      <c r="H260" s="524"/>
      <c r="I260" s="524"/>
      <c r="J260" s="524"/>
      <c r="K260" s="524"/>
      <c r="L260" s="524"/>
      <c r="M260" s="524"/>
      <c r="N260" s="524"/>
      <c r="O260" s="524"/>
      <c r="P260" s="524"/>
      <c r="Q260" s="524"/>
      <c r="R260" s="524"/>
      <c r="S260" s="524"/>
      <c r="T260" s="524"/>
      <c r="U260" s="524"/>
      <c r="V260" s="524"/>
      <c r="W260" s="524"/>
      <c r="X260" s="524"/>
      <c r="Y260" s="524"/>
      <c r="Z260" s="524"/>
      <c r="AA260" s="524"/>
      <c r="AB260" s="524"/>
      <c r="AC260" s="524"/>
      <c r="AD260" s="524"/>
      <c r="AE260" s="524"/>
      <c r="AF260" s="524"/>
      <c r="AG260" s="524"/>
      <c r="AH260" s="524"/>
      <c r="AI260" s="524"/>
      <c r="AJ260" s="524"/>
      <c r="AK260" s="524"/>
    </row>
    <row r="261" spans="1:37" ht="18.75" customHeight="1">
      <c r="A261" s="518"/>
      <c r="B261" s="581" t="s">
        <v>268</v>
      </c>
      <c r="C261" s="101" t="s">
        <v>67</v>
      </c>
      <c r="D261" s="656" t="s">
        <v>126</v>
      </c>
      <c r="E261" s="656"/>
      <c r="F261" s="656"/>
      <c r="G261" s="656"/>
      <c r="H261" s="656"/>
      <c r="I261" s="656"/>
      <c r="J261" s="656"/>
      <c r="K261" s="656"/>
      <c r="L261" s="656"/>
      <c r="M261" s="656"/>
      <c r="N261" s="656"/>
      <c r="O261" s="656"/>
      <c r="P261" s="656"/>
      <c r="Q261" s="656"/>
      <c r="R261" s="656"/>
      <c r="S261" s="656"/>
      <c r="T261" s="656"/>
      <c r="U261" s="656"/>
      <c r="V261" s="656"/>
      <c r="W261" s="656"/>
      <c r="X261" s="656"/>
      <c r="Y261" s="656"/>
      <c r="Z261" s="656"/>
      <c r="AA261" s="656"/>
      <c r="AB261" s="656"/>
      <c r="AC261" s="656"/>
      <c r="AD261" s="656"/>
      <c r="AE261" s="656"/>
      <c r="AF261" s="656"/>
      <c r="AG261" s="656"/>
      <c r="AH261" s="656"/>
      <c r="AI261" s="656"/>
      <c r="AJ261" s="656"/>
      <c r="AK261" s="656"/>
    </row>
    <row r="262" spans="1:37" ht="11.25" customHeight="1">
      <c r="A262" s="518"/>
      <c r="B262" s="581"/>
      <c r="C262" s="473" t="s">
        <v>69</v>
      </c>
      <c r="D262" s="474" t="s">
        <v>1288</v>
      </c>
      <c r="E262" s="474"/>
      <c r="F262" s="474"/>
      <c r="G262" s="474"/>
      <c r="H262" s="474"/>
      <c r="I262" s="474"/>
      <c r="J262" s="474"/>
      <c r="K262" s="474"/>
      <c r="L262" s="474"/>
      <c r="M262" s="474"/>
      <c r="N262" s="474"/>
      <c r="O262" s="474"/>
      <c r="P262" s="474"/>
      <c r="Q262" s="474"/>
      <c r="R262" s="474"/>
      <c r="S262" s="474"/>
      <c r="T262" s="474"/>
      <c r="U262" s="474"/>
      <c r="V262" s="474"/>
      <c r="W262" s="474"/>
      <c r="X262" s="474"/>
      <c r="Y262" s="474"/>
      <c r="Z262" s="474"/>
      <c r="AA262" s="474"/>
      <c r="AB262" s="474"/>
      <c r="AC262" s="474"/>
      <c r="AD262" s="474"/>
      <c r="AE262" s="474"/>
      <c r="AF262" s="474"/>
      <c r="AG262" s="474"/>
      <c r="AH262" s="474"/>
      <c r="AI262" s="474"/>
      <c r="AJ262" s="474"/>
      <c r="AK262" s="474"/>
    </row>
    <row r="263" spans="1:37" ht="7.5" customHeight="1" thickBot="1">
      <c r="A263" s="518"/>
      <c r="B263" s="581"/>
      <c r="C263" s="473"/>
      <c r="D263" s="460"/>
      <c r="E263" s="460"/>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0"/>
      <c r="AB263" s="460"/>
      <c r="AC263" s="460"/>
      <c r="AD263" s="460"/>
      <c r="AE263" s="460"/>
      <c r="AF263" s="460"/>
      <c r="AG263" s="460"/>
      <c r="AH263" s="460"/>
      <c r="AI263" s="460"/>
      <c r="AJ263" s="460"/>
      <c r="AK263" s="460"/>
    </row>
    <row r="264" spans="1:37" ht="22.5" customHeight="1" thickBot="1">
      <c r="A264" s="518"/>
      <c r="B264" s="581"/>
      <c r="C264" s="112" t="s">
        <v>68</v>
      </c>
      <c r="D264" s="671"/>
      <c r="E264" s="672"/>
      <c r="F264" s="672"/>
      <c r="G264" s="672"/>
      <c r="H264" s="672"/>
      <c r="I264" s="672"/>
      <c r="J264" s="672"/>
      <c r="K264" s="672"/>
      <c r="L264" s="672"/>
      <c r="M264" s="672"/>
      <c r="N264" s="672"/>
      <c r="O264" s="672"/>
      <c r="P264" s="672"/>
      <c r="Q264" s="672"/>
      <c r="R264" s="672"/>
      <c r="S264" s="672"/>
      <c r="T264" s="672"/>
      <c r="U264" s="672"/>
      <c r="V264" s="672"/>
      <c r="W264" s="672"/>
      <c r="X264" s="672"/>
      <c r="Y264" s="672"/>
      <c r="Z264" s="672"/>
      <c r="AA264" s="672"/>
      <c r="AB264" s="672"/>
      <c r="AC264" s="672"/>
      <c r="AD264" s="672"/>
      <c r="AE264" s="672"/>
      <c r="AF264" s="672"/>
      <c r="AG264" s="672"/>
      <c r="AH264" s="672"/>
      <c r="AI264" s="672"/>
      <c r="AJ264" s="672"/>
      <c r="AK264" s="673"/>
    </row>
    <row r="265" spans="1:37" ht="7.5" customHeight="1">
      <c r="A265" s="518"/>
      <c r="B265" s="523"/>
      <c r="C265" s="524"/>
      <c r="D265" s="524"/>
      <c r="E265" s="524"/>
      <c r="F265" s="524"/>
      <c r="G265" s="524"/>
      <c r="H265" s="524"/>
      <c r="I265" s="524"/>
      <c r="J265" s="524"/>
      <c r="K265" s="524"/>
      <c r="L265" s="524"/>
      <c r="M265" s="524"/>
      <c r="N265" s="524"/>
      <c r="O265" s="524"/>
      <c r="P265" s="524"/>
      <c r="Q265" s="524"/>
      <c r="R265" s="524"/>
      <c r="S265" s="524"/>
      <c r="T265" s="524"/>
      <c r="U265" s="524"/>
      <c r="V265" s="524"/>
      <c r="W265" s="524"/>
      <c r="X265" s="524"/>
      <c r="Y265" s="524"/>
      <c r="Z265" s="524"/>
      <c r="AA265" s="524"/>
      <c r="AB265" s="524"/>
      <c r="AC265" s="524"/>
      <c r="AD265" s="524"/>
      <c r="AE265" s="524"/>
      <c r="AF265" s="524"/>
      <c r="AG265" s="524"/>
      <c r="AH265" s="524"/>
      <c r="AI265" s="524"/>
      <c r="AJ265" s="524"/>
      <c r="AK265" s="524"/>
    </row>
    <row r="266" spans="1:37" ht="18.75" customHeight="1">
      <c r="A266" s="518"/>
      <c r="B266" s="581" t="s">
        <v>730</v>
      </c>
      <c r="C266" s="101" t="s">
        <v>67</v>
      </c>
      <c r="D266" s="656" t="s">
        <v>731</v>
      </c>
      <c r="E266" s="656"/>
      <c r="F266" s="656"/>
      <c r="G266" s="656"/>
      <c r="H266" s="656"/>
      <c r="I266" s="656"/>
      <c r="J266" s="656"/>
      <c r="K266" s="656"/>
      <c r="L266" s="656"/>
      <c r="M266" s="656"/>
      <c r="N266" s="656"/>
      <c r="O266" s="656"/>
      <c r="P266" s="656"/>
      <c r="Q266" s="656"/>
      <c r="R266" s="656"/>
      <c r="S266" s="656"/>
      <c r="T266" s="656"/>
      <c r="U266" s="656"/>
      <c r="V266" s="656"/>
      <c r="W266" s="656"/>
      <c r="X266" s="656"/>
      <c r="Y266" s="656"/>
      <c r="Z266" s="656"/>
      <c r="AA266" s="656"/>
      <c r="AB266" s="656"/>
      <c r="AC266" s="656"/>
      <c r="AD266" s="656"/>
      <c r="AE266" s="656"/>
      <c r="AF266" s="656"/>
      <c r="AG266" s="656"/>
      <c r="AH266" s="656"/>
      <c r="AI266" s="656"/>
      <c r="AJ266" s="656"/>
      <c r="AK266" s="656"/>
    </row>
    <row r="267" spans="1:37" ht="11.25" customHeight="1">
      <c r="A267" s="518"/>
      <c r="B267" s="581"/>
      <c r="C267" s="473" t="s">
        <v>69</v>
      </c>
      <c r="D267" s="474" t="s">
        <v>1289</v>
      </c>
      <c r="E267" s="474"/>
      <c r="F267" s="474"/>
      <c r="G267" s="474"/>
      <c r="H267" s="474"/>
      <c r="I267" s="474"/>
      <c r="J267" s="474"/>
      <c r="K267" s="474"/>
      <c r="L267" s="474"/>
      <c r="M267" s="474"/>
      <c r="N267" s="474"/>
      <c r="O267" s="474"/>
      <c r="P267" s="474"/>
      <c r="Q267" s="474"/>
      <c r="R267" s="474"/>
      <c r="S267" s="474"/>
      <c r="T267" s="474"/>
      <c r="U267" s="474"/>
      <c r="V267" s="474"/>
      <c r="W267" s="474"/>
      <c r="X267" s="474"/>
      <c r="Y267" s="474"/>
      <c r="Z267" s="474"/>
      <c r="AA267" s="474"/>
      <c r="AB267" s="474"/>
      <c r="AC267" s="474"/>
      <c r="AD267" s="474"/>
      <c r="AE267" s="474"/>
      <c r="AF267" s="474"/>
      <c r="AG267" s="474"/>
      <c r="AH267" s="474"/>
      <c r="AI267" s="474"/>
      <c r="AJ267" s="474"/>
      <c r="AK267" s="474"/>
    </row>
    <row r="268" spans="1:37" ht="7.5" customHeight="1" thickBot="1">
      <c r="A268" s="518"/>
      <c r="B268" s="581"/>
      <c r="C268" s="473"/>
      <c r="D268" s="460"/>
      <c r="E268" s="460"/>
      <c r="F268" s="460"/>
      <c r="G268" s="460"/>
      <c r="H268" s="460"/>
      <c r="I268" s="460"/>
      <c r="J268" s="460"/>
      <c r="K268" s="460"/>
      <c r="L268" s="460"/>
      <c r="M268" s="460"/>
      <c r="N268" s="460"/>
      <c r="O268" s="460"/>
      <c r="P268" s="460"/>
      <c r="Q268" s="460"/>
      <c r="R268" s="460"/>
      <c r="S268" s="460"/>
      <c r="T268" s="460"/>
      <c r="U268" s="460"/>
      <c r="V268" s="460"/>
      <c r="W268" s="460"/>
      <c r="X268" s="460"/>
      <c r="Y268" s="460"/>
      <c r="Z268" s="460"/>
      <c r="AA268" s="460"/>
      <c r="AB268" s="460"/>
      <c r="AC268" s="460"/>
      <c r="AD268" s="460"/>
      <c r="AE268" s="460"/>
      <c r="AF268" s="460"/>
      <c r="AG268" s="460"/>
      <c r="AH268" s="460"/>
      <c r="AI268" s="460"/>
      <c r="AJ268" s="460"/>
      <c r="AK268" s="460"/>
    </row>
    <row r="269" spans="1:37" ht="22.5" customHeight="1" thickBot="1">
      <c r="A269" s="518"/>
      <c r="B269" s="581"/>
      <c r="C269" s="112" t="s">
        <v>68</v>
      </c>
      <c r="D269" s="671"/>
      <c r="E269" s="672"/>
      <c r="F269" s="672"/>
      <c r="G269" s="672"/>
      <c r="H269" s="672"/>
      <c r="I269" s="672"/>
      <c r="J269" s="672"/>
      <c r="K269" s="672"/>
      <c r="L269" s="672"/>
      <c r="M269" s="672"/>
      <c r="N269" s="672"/>
      <c r="O269" s="672"/>
      <c r="P269" s="672"/>
      <c r="Q269" s="672"/>
      <c r="R269" s="672"/>
      <c r="S269" s="672"/>
      <c r="T269" s="672"/>
      <c r="U269" s="672"/>
      <c r="V269" s="672"/>
      <c r="W269" s="672"/>
      <c r="X269" s="672"/>
      <c r="Y269" s="672"/>
      <c r="Z269" s="672"/>
      <c r="AA269" s="672"/>
      <c r="AB269" s="672"/>
      <c r="AC269" s="672"/>
      <c r="AD269" s="672"/>
      <c r="AE269" s="672"/>
      <c r="AF269" s="672"/>
      <c r="AG269" s="672"/>
      <c r="AH269" s="672"/>
      <c r="AI269" s="672"/>
      <c r="AJ269" s="672"/>
      <c r="AK269" s="673"/>
    </row>
    <row r="270" spans="1:37" ht="7.5" customHeight="1">
      <c r="A270" s="518"/>
      <c r="B270" s="499"/>
      <c r="C270" s="500"/>
      <c r="D270" s="500"/>
      <c r="E270" s="500"/>
      <c r="F270" s="500"/>
      <c r="G270" s="500"/>
      <c r="H270" s="500"/>
      <c r="I270" s="500"/>
      <c r="J270" s="500"/>
      <c r="K270" s="500"/>
      <c r="L270" s="500"/>
      <c r="M270" s="500"/>
      <c r="N270" s="500"/>
      <c r="O270" s="500"/>
      <c r="P270" s="500"/>
      <c r="Q270" s="500"/>
      <c r="R270" s="500"/>
      <c r="S270" s="500"/>
      <c r="T270" s="500"/>
      <c r="U270" s="500"/>
      <c r="V270" s="500"/>
      <c r="W270" s="500"/>
      <c r="X270" s="500"/>
      <c r="Y270" s="500"/>
      <c r="Z270" s="500"/>
      <c r="AA270" s="500"/>
      <c r="AB270" s="500"/>
      <c r="AC270" s="500"/>
      <c r="AD270" s="500"/>
      <c r="AE270" s="500"/>
      <c r="AF270" s="500"/>
      <c r="AG270" s="500"/>
      <c r="AH270" s="500"/>
      <c r="AI270" s="500"/>
      <c r="AJ270" s="500"/>
      <c r="AK270" s="500"/>
    </row>
    <row r="271" spans="1:37" ht="11.25" customHeight="1">
      <c r="A271" s="518"/>
      <c r="B271" s="452" t="s">
        <v>140</v>
      </c>
      <c r="C271" s="681" t="s">
        <v>69</v>
      </c>
      <c r="D271" s="463" t="s">
        <v>845</v>
      </c>
      <c r="E271" s="464"/>
      <c r="F271" s="464"/>
      <c r="G271" s="464"/>
      <c r="H271" s="464"/>
      <c r="I271" s="464"/>
      <c r="J271" s="464"/>
      <c r="K271" s="464"/>
      <c r="L271" s="464"/>
      <c r="M271" s="464"/>
      <c r="N271" s="464"/>
      <c r="O271" s="464"/>
      <c r="P271" s="464"/>
      <c r="Q271" s="464"/>
      <c r="R271" s="464"/>
      <c r="S271" s="464"/>
      <c r="T271" s="464"/>
      <c r="U271" s="464"/>
      <c r="V271" s="464"/>
      <c r="W271" s="464"/>
      <c r="X271" s="464"/>
      <c r="Y271" s="464"/>
      <c r="Z271" s="464"/>
      <c r="AA271" s="464"/>
      <c r="AB271" s="464"/>
      <c r="AC271" s="464"/>
      <c r="AD271" s="464"/>
      <c r="AE271" s="464"/>
      <c r="AF271" s="464"/>
      <c r="AG271" s="464"/>
      <c r="AH271" s="464"/>
      <c r="AI271" s="464"/>
      <c r="AJ271" s="464"/>
      <c r="AK271" s="465"/>
    </row>
    <row r="272" spans="1:37" ht="7.5" customHeight="1" thickBot="1">
      <c r="A272" s="518"/>
      <c r="B272" s="452"/>
      <c r="C272" s="473"/>
      <c r="D272" s="466"/>
      <c r="E272" s="467"/>
      <c r="F272" s="467"/>
      <c r="G272" s="467"/>
      <c r="H272" s="467"/>
      <c r="I272" s="467"/>
      <c r="J272" s="467"/>
      <c r="K272" s="467"/>
      <c r="L272" s="467"/>
      <c r="M272" s="467"/>
      <c r="N272" s="467"/>
      <c r="O272" s="467"/>
      <c r="P272" s="467"/>
      <c r="Q272" s="467"/>
      <c r="R272" s="467"/>
      <c r="S272" s="467"/>
      <c r="T272" s="467"/>
      <c r="U272" s="467"/>
      <c r="V272" s="467"/>
      <c r="W272" s="467"/>
      <c r="X272" s="467"/>
      <c r="Y272" s="467"/>
      <c r="Z272" s="467"/>
      <c r="AA272" s="467"/>
      <c r="AB272" s="467"/>
      <c r="AC272" s="467"/>
      <c r="AD272" s="467"/>
      <c r="AE272" s="467"/>
      <c r="AF272" s="467"/>
      <c r="AG272" s="467"/>
      <c r="AH272" s="467"/>
      <c r="AI272" s="467"/>
      <c r="AJ272" s="467"/>
      <c r="AK272" s="468"/>
    </row>
    <row r="273" spans="1:37" ht="22.5" customHeight="1" thickBot="1">
      <c r="A273" s="518"/>
      <c r="B273" s="548"/>
      <c r="C273" s="112" t="s">
        <v>68</v>
      </c>
      <c r="D273" s="457"/>
      <c r="E273" s="536"/>
      <c r="F273" s="458"/>
      <c r="G273" s="457"/>
      <c r="H273" s="458"/>
      <c r="I273" s="113" t="s">
        <v>313</v>
      </c>
      <c r="J273" s="457"/>
      <c r="K273" s="458"/>
      <c r="L273" s="113" t="s">
        <v>312</v>
      </c>
      <c r="M273" s="457"/>
      <c r="N273" s="458"/>
      <c r="O273" s="114" t="s">
        <v>311</v>
      </c>
      <c r="P273" s="495"/>
      <c r="Q273" s="495"/>
      <c r="R273" s="495"/>
      <c r="S273" s="495"/>
      <c r="T273" s="495"/>
      <c r="U273" s="495"/>
      <c r="V273" s="495"/>
      <c r="W273" s="495"/>
      <c r="X273" s="495"/>
      <c r="Y273" s="495"/>
      <c r="Z273" s="495"/>
      <c r="AA273" s="495"/>
      <c r="AB273" s="495"/>
      <c r="AC273" s="495"/>
      <c r="AD273" s="495"/>
      <c r="AE273" s="495"/>
      <c r="AF273" s="495"/>
      <c r="AG273" s="495"/>
      <c r="AH273" s="495"/>
      <c r="AI273" s="495"/>
      <c r="AJ273" s="495"/>
      <c r="AK273" s="496"/>
    </row>
    <row r="274" spans="1:37" ht="7.5" customHeight="1">
      <c r="A274" s="334"/>
      <c r="B274" s="499"/>
      <c r="C274" s="500"/>
      <c r="D274" s="500"/>
      <c r="E274" s="500"/>
      <c r="F274" s="500"/>
      <c r="G274" s="500"/>
      <c r="H274" s="500"/>
      <c r="I274" s="500"/>
      <c r="J274" s="500"/>
      <c r="K274" s="500"/>
      <c r="L274" s="500"/>
      <c r="M274" s="500"/>
      <c r="N274" s="500"/>
      <c r="O274" s="500"/>
      <c r="P274" s="500"/>
      <c r="Q274" s="500"/>
      <c r="R274" s="500"/>
      <c r="S274" s="500"/>
      <c r="T274" s="500"/>
      <c r="U274" s="500"/>
      <c r="V274" s="500"/>
      <c r="W274" s="500"/>
      <c r="X274" s="500"/>
      <c r="Y274" s="500"/>
      <c r="Z274" s="500"/>
      <c r="AA274" s="500"/>
      <c r="AB274" s="500"/>
      <c r="AC274" s="500"/>
      <c r="AD274" s="500"/>
      <c r="AE274" s="500"/>
      <c r="AF274" s="500"/>
      <c r="AG274" s="500"/>
      <c r="AH274" s="500"/>
      <c r="AI274" s="500"/>
      <c r="AJ274" s="500"/>
      <c r="AK274" s="500"/>
    </row>
    <row r="275" spans="1:37" ht="11.25" customHeight="1">
      <c r="A275" s="687"/>
      <c r="B275" s="452" t="s">
        <v>51</v>
      </c>
      <c r="C275" s="681" t="s">
        <v>69</v>
      </c>
      <c r="D275" s="466" t="s">
        <v>846</v>
      </c>
      <c r="E275" s="467"/>
      <c r="F275" s="467"/>
      <c r="G275" s="467"/>
      <c r="H275" s="467"/>
      <c r="I275" s="467"/>
      <c r="J275" s="467"/>
      <c r="K275" s="467"/>
      <c r="L275" s="467"/>
      <c r="M275" s="467"/>
      <c r="N275" s="467"/>
      <c r="O275" s="467"/>
      <c r="P275" s="467"/>
      <c r="Q275" s="467"/>
      <c r="R275" s="467"/>
      <c r="S275" s="467"/>
      <c r="T275" s="467"/>
      <c r="U275" s="467"/>
      <c r="V275" s="467"/>
      <c r="W275" s="467"/>
      <c r="X275" s="467"/>
      <c r="Y275" s="467"/>
      <c r="Z275" s="467"/>
      <c r="AA275" s="467"/>
      <c r="AB275" s="467"/>
      <c r="AC275" s="467"/>
      <c r="AD275" s="467"/>
      <c r="AE275" s="467"/>
      <c r="AF275" s="467"/>
      <c r="AG275" s="467"/>
      <c r="AH275" s="467"/>
      <c r="AI275" s="467"/>
      <c r="AJ275" s="467"/>
      <c r="AK275" s="468"/>
    </row>
    <row r="276" spans="1:37" ht="7.5" customHeight="1" thickBot="1">
      <c r="A276" s="687"/>
      <c r="B276" s="452"/>
      <c r="C276" s="473"/>
      <c r="D276" s="466"/>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468"/>
    </row>
    <row r="277" spans="1:37" ht="22.5" customHeight="1" thickBot="1">
      <c r="A277" s="688"/>
      <c r="B277" s="548"/>
      <c r="C277" s="112" t="s">
        <v>68</v>
      </c>
      <c r="D277" s="457"/>
      <c r="E277" s="536"/>
      <c r="F277" s="458"/>
      <c r="G277" s="549"/>
      <c r="H277" s="550"/>
      <c r="I277" s="550"/>
      <c r="J277" s="550"/>
      <c r="K277" s="550"/>
      <c r="L277" s="550"/>
      <c r="M277" s="550"/>
      <c r="N277" s="550"/>
      <c r="O277" s="550"/>
      <c r="P277" s="550"/>
      <c r="Q277" s="550"/>
      <c r="R277" s="550"/>
      <c r="S277" s="550"/>
      <c r="T277" s="550"/>
      <c r="U277" s="550"/>
      <c r="V277" s="550"/>
      <c r="W277" s="550"/>
      <c r="X277" s="550"/>
      <c r="Y277" s="550"/>
      <c r="Z277" s="550"/>
      <c r="AA277" s="550"/>
      <c r="AB277" s="550"/>
      <c r="AC277" s="550"/>
      <c r="AD277" s="550"/>
      <c r="AE277" s="550"/>
      <c r="AF277" s="550"/>
      <c r="AG277" s="550"/>
      <c r="AH277" s="550"/>
      <c r="AI277" s="550"/>
      <c r="AJ277" s="550"/>
      <c r="AK277" s="551"/>
    </row>
    <row r="278" spans="1:37" ht="7.5" customHeight="1">
      <c r="A278" s="335"/>
      <c r="B278" s="500"/>
      <c r="C278" s="500"/>
      <c r="D278" s="500"/>
      <c r="E278" s="500"/>
      <c r="F278" s="500"/>
      <c r="G278" s="500"/>
      <c r="H278" s="500"/>
      <c r="I278" s="500"/>
      <c r="J278" s="500"/>
      <c r="K278" s="500"/>
      <c r="L278" s="500"/>
      <c r="M278" s="500"/>
      <c r="N278" s="500"/>
      <c r="O278" s="500"/>
      <c r="P278" s="500"/>
      <c r="Q278" s="500"/>
      <c r="R278" s="500"/>
      <c r="S278" s="500"/>
      <c r="T278" s="500"/>
      <c r="U278" s="500"/>
      <c r="V278" s="500"/>
      <c r="W278" s="500"/>
      <c r="X278" s="500"/>
      <c r="Y278" s="500"/>
      <c r="Z278" s="500"/>
      <c r="AA278" s="500"/>
      <c r="AB278" s="500"/>
      <c r="AC278" s="500"/>
      <c r="AD278" s="500"/>
      <c r="AE278" s="500"/>
      <c r="AF278" s="500"/>
      <c r="AG278" s="500"/>
      <c r="AH278" s="500"/>
      <c r="AI278" s="500"/>
      <c r="AJ278" s="500"/>
      <c r="AK278" s="500"/>
    </row>
    <row r="279" spans="1:45" ht="77.25" customHeight="1">
      <c r="A279" s="540" t="s">
        <v>1142</v>
      </c>
      <c r="B279" s="541"/>
      <c r="C279" s="541"/>
      <c r="D279" s="541"/>
      <c r="E279" s="541"/>
      <c r="F279" s="541"/>
      <c r="G279" s="541"/>
      <c r="H279" s="541"/>
      <c r="I279" s="541"/>
      <c r="J279" s="541"/>
      <c r="K279" s="541"/>
      <c r="L279" s="541"/>
      <c r="M279" s="541"/>
      <c r="N279" s="541"/>
      <c r="O279" s="541"/>
      <c r="P279" s="541"/>
      <c r="Q279" s="541"/>
      <c r="R279" s="541"/>
      <c r="S279" s="541"/>
      <c r="T279" s="541"/>
      <c r="U279" s="541"/>
      <c r="V279" s="541"/>
      <c r="W279" s="541"/>
      <c r="X279" s="541"/>
      <c r="Y279" s="541"/>
      <c r="Z279" s="541"/>
      <c r="AA279" s="541"/>
      <c r="AB279" s="541"/>
      <c r="AC279" s="541"/>
      <c r="AD279" s="541"/>
      <c r="AE279" s="541"/>
      <c r="AF279" s="541"/>
      <c r="AG279" s="541"/>
      <c r="AH279" s="541"/>
      <c r="AI279" s="541"/>
      <c r="AJ279" s="541"/>
      <c r="AK279" s="542"/>
      <c r="AQ279" s="157"/>
      <c r="AR279" s="157"/>
      <c r="AS279" s="157"/>
    </row>
    <row r="280" spans="1:45" ht="46.5" customHeight="1">
      <c r="A280" s="537" t="s">
        <v>1273</v>
      </c>
      <c r="B280" s="538"/>
      <c r="C280" s="538"/>
      <c r="D280" s="538"/>
      <c r="E280" s="538"/>
      <c r="F280" s="538"/>
      <c r="G280" s="538"/>
      <c r="H280" s="538"/>
      <c r="I280" s="538"/>
      <c r="J280" s="538"/>
      <c r="K280" s="538"/>
      <c r="L280" s="538"/>
      <c r="M280" s="538"/>
      <c r="N280" s="538"/>
      <c r="O280" s="538"/>
      <c r="P280" s="538"/>
      <c r="Q280" s="538"/>
      <c r="R280" s="538"/>
      <c r="S280" s="538"/>
      <c r="T280" s="538"/>
      <c r="U280" s="538"/>
      <c r="V280" s="538"/>
      <c r="W280" s="538"/>
      <c r="X280" s="538"/>
      <c r="Y280" s="538"/>
      <c r="Z280" s="538"/>
      <c r="AA280" s="538"/>
      <c r="AB280" s="538"/>
      <c r="AC280" s="538"/>
      <c r="AD280" s="538"/>
      <c r="AE280" s="538"/>
      <c r="AF280" s="538"/>
      <c r="AG280" s="538"/>
      <c r="AH280" s="538"/>
      <c r="AI280" s="538"/>
      <c r="AJ280" s="538"/>
      <c r="AK280" s="539"/>
      <c r="AQ280" s="157"/>
      <c r="AR280" s="157"/>
      <c r="AS280" s="157"/>
    </row>
    <row r="281" spans="1:45" ht="18" customHeight="1">
      <c r="A281" s="203"/>
      <c r="B281" s="744" t="s">
        <v>21</v>
      </c>
      <c r="C281" s="745"/>
      <c r="D281" s="736"/>
      <c r="E281" s="737"/>
      <c r="F281" s="569">
        <f>IF(AP281=TRUE,AQ281,"")</f>
      </c>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M281" s="857" t="s">
        <v>231</v>
      </c>
      <c r="AN281" s="857"/>
      <c r="AO281" s="857"/>
      <c r="AP281" s="209" t="b">
        <v>0</v>
      </c>
      <c r="AQ281" s="157" t="s">
        <v>22</v>
      </c>
      <c r="AR281" s="157"/>
      <c r="AS281" s="157"/>
    </row>
    <row r="282" spans="1:41" ht="11.25" customHeight="1">
      <c r="A282" s="518"/>
      <c r="B282" s="189"/>
      <c r="C282" s="453" t="s">
        <v>69</v>
      </c>
      <c r="D282" s="466" t="s">
        <v>1133</v>
      </c>
      <c r="E282" s="467"/>
      <c r="F282" s="467"/>
      <c r="G282" s="467"/>
      <c r="H282" s="467"/>
      <c r="I282" s="467"/>
      <c r="J282" s="467"/>
      <c r="K282" s="467"/>
      <c r="L282" s="467"/>
      <c r="M282" s="467"/>
      <c r="N282" s="467"/>
      <c r="O282" s="467"/>
      <c r="P282" s="467"/>
      <c r="Q282" s="467"/>
      <c r="R282" s="467"/>
      <c r="S282" s="467"/>
      <c r="T282" s="467"/>
      <c r="U282" s="467"/>
      <c r="V282" s="467"/>
      <c r="W282" s="467"/>
      <c r="X282" s="467"/>
      <c r="Y282" s="467"/>
      <c r="Z282" s="467"/>
      <c r="AA282" s="467"/>
      <c r="AB282" s="467"/>
      <c r="AC282" s="467"/>
      <c r="AD282" s="467"/>
      <c r="AE282" s="467"/>
      <c r="AF282" s="467"/>
      <c r="AG282" s="467"/>
      <c r="AH282" s="467"/>
      <c r="AI282" s="467"/>
      <c r="AJ282" s="467"/>
      <c r="AK282" s="468"/>
      <c r="AL282" s="107"/>
      <c r="AM282" s="857"/>
      <c r="AN282" s="857"/>
      <c r="AO282" s="857"/>
    </row>
    <row r="283" spans="1:38" ht="7.5" customHeight="1" thickBot="1">
      <c r="A283" s="518"/>
      <c r="B283" s="134"/>
      <c r="C283" s="454"/>
      <c r="D283" s="466"/>
      <c r="E283" s="467"/>
      <c r="F283" s="467"/>
      <c r="G283" s="467"/>
      <c r="H283" s="467"/>
      <c r="I283" s="467"/>
      <c r="J283" s="467"/>
      <c r="K283" s="467"/>
      <c r="L283" s="467"/>
      <c r="M283" s="467"/>
      <c r="N283" s="467"/>
      <c r="O283" s="467"/>
      <c r="P283" s="467"/>
      <c r="Q283" s="467"/>
      <c r="R283" s="467"/>
      <c r="S283" s="467"/>
      <c r="T283" s="467"/>
      <c r="U283" s="467"/>
      <c r="V283" s="467"/>
      <c r="W283" s="467"/>
      <c r="X283" s="467"/>
      <c r="Y283" s="467"/>
      <c r="Z283" s="467"/>
      <c r="AA283" s="467"/>
      <c r="AB283" s="467"/>
      <c r="AC283" s="467"/>
      <c r="AD283" s="467"/>
      <c r="AE283" s="467"/>
      <c r="AF283" s="467"/>
      <c r="AG283" s="467"/>
      <c r="AH283" s="467"/>
      <c r="AI283" s="467"/>
      <c r="AJ283" s="467"/>
      <c r="AK283" s="468"/>
      <c r="AL283" s="107"/>
    </row>
    <row r="284" spans="1:39" ht="22.5" customHeight="1" thickBot="1">
      <c r="A284" s="518"/>
      <c r="B284" s="134" t="s">
        <v>70</v>
      </c>
      <c r="C284" s="122" t="s">
        <v>68</v>
      </c>
      <c r="D284" s="552"/>
      <c r="E284" s="553"/>
      <c r="F284" s="553"/>
      <c r="G284" s="553"/>
      <c r="H284" s="553"/>
      <c r="I284" s="553"/>
      <c r="J284" s="553"/>
      <c r="K284" s="553"/>
      <c r="L284" s="553"/>
      <c r="M284" s="553"/>
      <c r="N284" s="553"/>
      <c r="O284" s="553"/>
      <c r="P284" s="553"/>
      <c r="Q284" s="553"/>
      <c r="R284" s="554"/>
      <c r="S284" s="530">
        <f>IF(D284=0,"",IF(OR(D284=D287,D284=D286),AM284,""))</f>
      </c>
      <c r="T284" s="531"/>
      <c r="U284" s="531"/>
      <c r="V284" s="531"/>
      <c r="W284" s="531"/>
      <c r="X284" s="531"/>
      <c r="Y284" s="531"/>
      <c r="Z284" s="531"/>
      <c r="AA284" s="531"/>
      <c r="AB284" s="531"/>
      <c r="AC284" s="531"/>
      <c r="AD284" s="531"/>
      <c r="AE284" s="531"/>
      <c r="AF284" s="531"/>
      <c r="AG284" s="531"/>
      <c r="AH284" s="531"/>
      <c r="AI284" s="531"/>
      <c r="AJ284" s="531"/>
      <c r="AK284" s="532"/>
      <c r="AM284" s="157" t="s">
        <v>649</v>
      </c>
    </row>
    <row r="285" spans="1:42" ht="22.5" customHeight="1" thickBot="1">
      <c r="A285" s="519"/>
      <c r="B285" s="116" t="s">
        <v>811</v>
      </c>
      <c r="C285" s="122" t="s">
        <v>68</v>
      </c>
      <c r="D285" s="552"/>
      <c r="E285" s="553"/>
      <c r="F285" s="553"/>
      <c r="G285" s="553"/>
      <c r="H285" s="553"/>
      <c r="I285" s="553"/>
      <c r="J285" s="553"/>
      <c r="K285" s="553"/>
      <c r="L285" s="553"/>
      <c r="M285" s="553"/>
      <c r="N285" s="553"/>
      <c r="O285" s="553"/>
      <c r="P285" s="553"/>
      <c r="Q285" s="553"/>
      <c r="R285" s="554"/>
      <c r="S285" s="775">
        <f>IF(D285=0,"",IF(OR(D285=X286,D285=X287),AM284,""))</f>
      </c>
      <c r="T285" s="776"/>
      <c r="U285" s="776"/>
      <c r="V285" s="776"/>
      <c r="W285" s="776"/>
      <c r="X285" s="776"/>
      <c r="Y285" s="776"/>
      <c r="Z285" s="776"/>
      <c r="AA285" s="776"/>
      <c r="AB285" s="776"/>
      <c r="AC285" s="776"/>
      <c r="AD285" s="776"/>
      <c r="AE285" s="776"/>
      <c r="AF285" s="776"/>
      <c r="AG285" s="776"/>
      <c r="AH285" s="776"/>
      <c r="AI285" s="776"/>
      <c r="AJ285" s="776"/>
      <c r="AK285" s="777"/>
      <c r="AM285" s="157" t="s">
        <v>232</v>
      </c>
      <c r="AP285" s="210">
        <f>IF(D284=0,"",IF(OR(D284=D286,D284=D287),"w","ok"))</f>
      </c>
    </row>
    <row r="286" spans="1:42" ht="18.75" customHeight="1">
      <c r="A286" s="193"/>
      <c r="B286" s="190" t="s">
        <v>702</v>
      </c>
      <c r="C286" s="512" t="s">
        <v>70</v>
      </c>
      <c r="D286" s="525">
        <f>IF(D173=0,"",D173)</f>
      </c>
      <c r="E286" s="526"/>
      <c r="F286" s="526"/>
      <c r="G286" s="526"/>
      <c r="H286" s="526"/>
      <c r="I286" s="526"/>
      <c r="J286" s="526"/>
      <c r="K286" s="526"/>
      <c r="L286" s="526"/>
      <c r="M286" s="526"/>
      <c r="N286" s="526"/>
      <c r="O286" s="526"/>
      <c r="P286" s="526"/>
      <c r="Q286" s="526"/>
      <c r="R286" s="527"/>
      <c r="S286" s="543" t="s">
        <v>811</v>
      </c>
      <c r="T286" s="544"/>
      <c r="U286" s="544"/>
      <c r="V286" s="544"/>
      <c r="W286" s="545"/>
      <c r="X286" s="525">
        <f>IF(D174=0,"",D174)</f>
      </c>
      <c r="Y286" s="526"/>
      <c r="Z286" s="526"/>
      <c r="AA286" s="526"/>
      <c r="AB286" s="526"/>
      <c r="AC286" s="526"/>
      <c r="AD286" s="526"/>
      <c r="AE286" s="526"/>
      <c r="AF286" s="526"/>
      <c r="AG286" s="526"/>
      <c r="AH286" s="526"/>
      <c r="AI286" s="526"/>
      <c r="AJ286" s="526"/>
      <c r="AK286" s="527"/>
      <c r="AM286" s="157" t="s">
        <v>233</v>
      </c>
      <c r="AP286" s="210">
        <f>IF(D285=0,"",IF(OR(D285=X286,D285=X287),"w","ok"))</f>
      </c>
    </row>
    <row r="287" spans="1:37" ht="18.75" customHeight="1">
      <c r="A287" s="193"/>
      <c r="B287" s="190" t="s">
        <v>164</v>
      </c>
      <c r="C287" s="483"/>
      <c r="D287" s="525">
        <f>IF(D253=0,"",D253)</f>
      </c>
      <c r="E287" s="526"/>
      <c r="F287" s="526"/>
      <c r="G287" s="526"/>
      <c r="H287" s="526"/>
      <c r="I287" s="526"/>
      <c r="J287" s="526"/>
      <c r="K287" s="526"/>
      <c r="L287" s="526"/>
      <c r="M287" s="526"/>
      <c r="N287" s="526"/>
      <c r="O287" s="526"/>
      <c r="P287" s="526"/>
      <c r="Q287" s="526"/>
      <c r="R287" s="527"/>
      <c r="S287" s="546"/>
      <c r="T287" s="547"/>
      <c r="U287" s="547"/>
      <c r="V287" s="547"/>
      <c r="W287" s="548"/>
      <c r="X287" s="525">
        <f>IF(D254=0,"",D254)</f>
      </c>
      <c r="Y287" s="526"/>
      <c r="Z287" s="526"/>
      <c r="AA287" s="526"/>
      <c r="AB287" s="526"/>
      <c r="AC287" s="526"/>
      <c r="AD287" s="526"/>
      <c r="AE287" s="526"/>
      <c r="AF287" s="526"/>
      <c r="AG287" s="526"/>
      <c r="AH287" s="526"/>
      <c r="AI287" s="526"/>
      <c r="AJ287" s="526"/>
      <c r="AK287" s="527"/>
    </row>
    <row r="288" spans="1:37" ht="22.5" customHeight="1">
      <c r="A288" s="507"/>
      <c r="B288" s="507"/>
      <c r="C288" s="507"/>
      <c r="D288" s="507"/>
      <c r="E288" s="507"/>
      <c r="F288" s="507"/>
      <c r="G288" s="507"/>
      <c r="H288" s="507"/>
      <c r="I288" s="507"/>
      <c r="J288" s="507"/>
      <c r="K288" s="507"/>
      <c r="L288" s="507"/>
      <c r="M288" s="507"/>
      <c r="N288" s="507"/>
      <c r="O288" s="507"/>
      <c r="P288" s="507"/>
      <c r="Q288" s="507"/>
      <c r="R288" s="507"/>
      <c r="S288" s="507"/>
      <c r="T288" s="507"/>
      <c r="U288" s="507"/>
      <c r="V288" s="507"/>
      <c r="W288" s="507"/>
      <c r="X288" s="507"/>
      <c r="Y288" s="507"/>
      <c r="Z288" s="507"/>
      <c r="AA288" s="507"/>
      <c r="AB288" s="507"/>
      <c r="AC288" s="507"/>
      <c r="AD288" s="507"/>
      <c r="AE288" s="507"/>
      <c r="AF288" s="507"/>
      <c r="AG288" s="507"/>
      <c r="AH288" s="507"/>
      <c r="AI288" s="507"/>
      <c r="AJ288" s="507"/>
      <c r="AK288" s="507"/>
    </row>
    <row r="289" spans="1:37" ht="30" customHeight="1">
      <c r="A289" s="511" t="s">
        <v>449</v>
      </c>
      <c r="B289" s="511"/>
      <c r="C289" s="511"/>
      <c r="D289" s="511"/>
      <c r="E289" s="511"/>
      <c r="F289" s="511"/>
      <c r="G289" s="511"/>
      <c r="H289" s="511"/>
      <c r="I289" s="511"/>
      <c r="J289" s="511"/>
      <c r="K289" s="511"/>
      <c r="L289" s="511"/>
      <c r="M289" s="511"/>
      <c r="N289" s="511"/>
      <c r="O289" s="511"/>
      <c r="P289" s="511"/>
      <c r="Q289" s="511"/>
      <c r="R289" s="511"/>
      <c r="S289" s="511"/>
      <c r="T289" s="511"/>
      <c r="U289" s="511"/>
      <c r="V289" s="511"/>
      <c r="W289" s="511"/>
      <c r="X289" s="511"/>
      <c r="Y289" s="511"/>
      <c r="Z289" s="511"/>
      <c r="AA289" s="511"/>
      <c r="AB289" s="511"/>
      <c r="AC289" s="511"/>
      <c r="AD289" s="511"/>
      <c r="AE289" s="511"/>
      <c r="AF289" s="511"/>
      <c r="AG289" s="511"/>
      <c r="AH289" s="511"/>
      <c r="AI289" s="511"/>
      <c r="AJ289" s="511"/>
      <c r="AK289" s="511"/>
    </row>
    <row r="290" spans="1:37" ht="7.5" customHeight="1">
      <c r="A290" s="703"/>
      <c r="B290" s="703"/>
      <c r="C290" s="703"/>
      <c r="D290" s="703"/>
      <c r="E290" s="703"/>
      <c r="F290" s="703"/>
      <c r="G290" s="703"/>
      <c r="H290" s="703"/>
      <c r="I290" s="703"/>
      <c r="J290" s="703"/>
      <c r="K290" s="703"/>
      <c r="L290" s="703"/>
      <c r="M290" s="703"/>
      <c r="N290" s="703"/>
      <c r="O290" s="703"/>
      <c r="P290" s="703"/>
      <c r="Q290" s="703"/>
      <c r="R290" s="703"/>
      <c r="S290" s="703"/>
      <c r="T290" s="703"/>
      <c r="U290" s="703"/>
      <c r="V290" s="703"/>
      <c r="W290" s="703"/>
      <c r="X290" s="703"/>
      <c r="Y290" s="703"/>
      <c r="Z290" s="703"/>
      <c r="AA290" s="703"/>
      <c r="AB290" s="703"/>
      <c r="AC290" s="703"/>
      <c r="AD290" s="703"/>
      <c r="AE290" s="703"/>
      <c r="AF290" s="703"/>
      <c r="AG290" s="703"/>
      <c r="AH290" s="703"/>
      <c r="AI290" s="703"/>
      <c r="AJ290" s="703"/>
      <c r="AK290" s="703"/>
    </row>
    <row r="291" spans="1:37" ht="30" customHeight="1">
      <c r="A291" s="504" t="s">
        <v>448</v>
      </c>
      <c r="B291" s="505"/>
      <c r="C291" s="505"/>
      <c r="D291" s="505"/>
      <c r="E291" s="505"/>
      <c r="F291" s="505"/>
      <c r="G291" s="505"/>
      <c r="H291" s="505"/>
      <c r="I291" s="505"/>
      <c r="J291" s="505"/>
      <c r="K291" s="505"/>
      <c r="L291" s="505"/>
      <c r="M291" s="505"/>
      <c r="N291" s="505"/>
      <c r="O291" s="505"/>
      <c r="P291" s="505"/>
      <c r="Q291" s="505"/>
      <c r="R291" s="505"/>
      <c r="S291" s="505"/>
      <c r="T291" s="505"/>
      <c r="U291" s="505"/>
      <c r="V291" s="505"/>
      <c r="W291" s="505"/>
      <c r="X291" s="505"/>
      <c r="Y291" s="505"/>
      <c r="Z291" s="505"/>
      <c r="AA291" s="505"/>
      <c r="AB291" s="505"/>
      <c r="AC291" s="505"/>
      <c r="AD291" s="505"/>
      <c r="AE291" s="505"/>
      <c r="AF291" s="505"/>
      <c r="AG291" s="505"/>
      <c r="AH291" s="505"/>
      <c r="AI291" s="505"/>
      <c r="AJ291" s="505"/>
      <c r="AK291" s="506"/>
    </row>
    <row r="292" spans="1:37" ht="11.25" customHeight="1">
      <c r="A292" s="517" t="s">
        <v>176</v>
      </c>
      <c r="B292" s="512" t="s">
        <v>129</v>
      </c>
      <c r="C292" s="453" t="s">
        <v>69</v>
      </c>
      <c r="D292" s="463" t="s">
        <v>848</v>
      </c>
      <c r="E292" s="464"/>
      <c r="F292" s="464"/>
      <c r="G292" s="464"/>
      <c r="H292" s="464"/>
      <c r="I292" s="464"/>
      <c r="J292" s="464"/>
      <c r="K292" s="464"/>
      <c r="L292" s="464"/>
      <c r="M292" s="464"/>
      <c r="N292" s="464"/>
      <c r="O292" s="464"/>
      <c r="P292" s="464"/>
      <c r="Q292" s="464"/>
      <c r="R292" s="464"/>
      <c r="S292" s="464"/>
      <c r="T292" s="464"/>
      <c r="U292" s="464"/>
      <c r="V292" s="464"/>
      <c r="W292" s="464"/>
      <c r="X292" s="464"/>
      <c r="Y292" s="464"/>
      <c r="Z292" s="464"/>
      <c r="AA292" s="464"/>
      <c r="AB292" s="464"/>
      <c r="AC292" s="464"/>
      <c r="AD292" s="464"/>
      <c r="AE292" s="464"/>
      <c r="AF292" s="464"/>
      <c r="AG292" s="464"/>
      <c r="AH292" s="464"/>
      <c r="AI292" s="464"/>
      <c r="AJ292" s="464"/>
      <c r="AK292" s="465"/>
    </row>
    <row r="293" spans="1:37" ht="7.5" customHeight="1" thickBot="1">
      <c r="A293" s="518"/>
      <c r="B293" s="513"/>
      <c r="C293" s="454"/>
      <c r="D293" s="466"/>
      <c r="E293" s="467"/>
      <c r="F293" s="467"/>
      <c r="G293" s="467"/>
      <c r="H293" s="467"/>
      <c r="I293" s="467"/>
      <c r="J293" s="467"/>
      <c r="K293" s="467"/>
      <c r="L293" s="467"/>
      <c r="M293" s="467"/>
      <c r="N293" s="467"/>
      <c r="O293" s="467"/>
      <c r="P293" s="467"/>
      <c r="Q293" s="467"/>
      <c r="R293" s="467"/>
      <c r="S293" s="467"/>
      <c r="T293" s="467"/>
      <c r="U293" s="467"/>
      <c r="V293" s="467"/>
      <c r="W293" s="467"/>
      <c r="X293" s="467"/>
      <c r="Y293" s="467"/>
      <c r="Z293" s="467"/>
      <c r="AA293" s="467"/>
      <c r="AB293" s="467"/>
      <c r="AC293" s="467"/>
      <c r="AD293" s="467"/>
      <c r="AE293" s="467"/>
      <c r="AF293" s="467"/>
      <c r="AG293" s="467"/>
      <c r="AH293" s="467"/>
      <c r="AI293" s="467"/>
      <c r="AJ293" s="467"/>
      <c r="AK293" s="468"/>
    </row>
    <row r="294" spans="1:37" ht="22.5" customHeight="1" thickBot="1">
      <c r="A294" s="518"/>
      <c r="B294" s="483"/>
      <c r="C294" s="122" t="s">
        <v>68</v>
      </c>
      <c r="D294" s="514"/>
      <c r="E294" s="515"/>
      <c r="F294" s="515"/>
      <c r="G294" s="515"/>
      <c r="H294" s="515"/>
      <c r="I294" s="515"/>
      <c r="J294" s="515"/>
      <c r="K294" s="515"/>
      <c r="L294" s="515"/>
      <c r="M294" s="515"/>
      <c r="N294" s="515"/>
      <c r="O294" s="516"/>
      <c r="P294" s="691"/>
      <c r="Q294" s="645"/>
      <c r="R294" s="645"/>
      <c r="S294" s="645"/>
      <c r="T294" s="645"/>
      <c r="U294" s="645"/>
      <c r="V294" s="645"/>
      <c r="W294" s="645"/>
      <c r="X294" s="645"/>
      <c r="Y294" s="645"/>
      <c r="Z294" s="645"/>
      <c r="AA294" s="645"/>
      <c r="AB294" s="645"/>
      <c r="AC294" s="645"/>
      <c r="AD294" s="645"/>
      <c r="AE294" s="645"/>
      <c r="AF294" s="645"/>
      <c r="AG294" s="645"/>
      <c r="AH294" s="645"/>
      <c r="AI294" s="645"/>
      <c r="AJ294" s="645"/>
      <c r="AK294" s="646"/>
    </row>
    <row r="295" spans="1:37" ht="7.5" customHeight="1">
      <c r="A295" s="518"/>
      <c r="B295" s="499"/>
      <c r="C295" s="500"/>
      <c r="D295" s="500"/>
      <c r="E295" s="500"/>
      <c r="F295" s="500"/>
      <c r="G295" s="500"/>
      <c r="H295" s="500"/>
      <c r="I295" s="500"/>
      <c r="J295" s="500"/>
      <c r="K295" s="500"/>
      <c r="L295" s="500"/>
      <c r="M295" s="500"/>
      <c r="N295" s="500"/>
      <c r="O295" s="500"/>
      <c r="P295" s="500"/>
      <c r="Q295" s="500"/>
      <c r="R295" s="500"/>
      <c r="S295" s="500"/>
      <c r="T295" s="500"/>
      <c r="U295" s="500"/>
      <c r="V295" s="500"/>
      <c r="W295" s="500"/>
      <c r="X295" s="500"/>
      <c r="Y295" s="500"/>
      <c r="Z295" s="500"/>
      <c r="AA295" s="500"/>
      <c r="AB295" s="500"/>
      <c r="AC295" s="500"/>
      <c r="AD295" s="500"/>
      <c r="AE295" s="500"/>
      <c r="AF295" s="500"/>
      <c r="AG295" s="500"/>
      <c r="AH295" s="500"/>
      <c r="AI295" s="500"/>
      <c r="AJ295" s="500"/>
      <c r="AK295" s="500"/>
    </row>
    <row r="296" spans="1:37" ht="11.25" customHeight="1">
      <c r="A296" s="518"/>
      <c r="B296" s="512" t="s">
        <v>128</v>
      </c>
      <c r="C296" s="453" t="s">
        <v>69</v>
      </c>
      <c r="D296" s="463" t="s">
        <v>874</v>
      </c>
      <c r="E296" s="464"/>
      <c r="F296" s="464"/>
      <c r="G296" s="464"/>
      <c r="H296" s="464"/>
      <c r="I296" s="464"/>
      <c r="J296" s="464"/>
      <c r="K296" s="464"/>
      <c r="L296" s="464"/>
      <c r="M296" s="464"/>
      <c r="N296" s="464"/>
      <c r="O296" s="464"/>
      <c r="P296" s="464"/>
      <c r="Q296" s="464"/>
      <c r="R296" s="464"/>
      <c r="S296" s="464"/>
      <c r="T296" s="464"/>
      <c r="U296" s="464"/>
      <c r="V296" s="464"/>
      <c r="W296" s="464"/>
      <c r="X296" s="464"/>
      <c r="Y296" s="464"/>
      <c r="Z296" s="464"/>
      <c r="AA296" s="464"/>
      <c r="AB296" s="464"/>
      <c r="AC296" s="464"/>
      <c r="AD296" s="464"/>
      <c r="AE296" s="464"/>
      <c r="AF296" s="464"/>
      <c r="AG296" s="464"/>
      <c r="AH296" s="464"/>
      <c r="AI296" s="464"/>
      <c r="AJ296" s="464"/>
      <c r="AK296" s="465"/>
    </row>
    <row r="297" spans="1:37" ht="7.5" customHeight="1" thickBot="1">
      <c r="A297" s="518"/>
      <c r="B297" s="513"/>
      <c r="C297" s="454"/>
      <c r="D297" s="466"/>
      <c r="E297" s="467"/>
      <c r="F297" s="467"/>
      <c r="G297" s="467"/>
      <c r="H297" s="467"/>
      <c r="I297" s="467"/>
      <c r="J297" s="467"/>
      <c r="K297" s="467"/>
      <c r="L297" s="467"/>
      <c r="M297" s="467"/>
      <c r="N297" s="467"/>
      <c r="O297" s="467"/>
      <c r="P297" s="467"/>
      <c r="Q297" s="467"/>
      <c r="R297" s="467"/>
      <c r="S297" s="467"/>
      <c r="T297" s="467"/>
      <c r="U297" s="467"/>
      <c r="V297" s="467"/>
      <c r="W297" s="467"/>
      <c r="X297" s="467"/>
      <c r="Y297" s="467"/>
      <c r="Z297" s="467"/>
      <c r="AA297" s="467"/>
      <c r="AB297" s="467"/>
      <c r="AC297" s="467"/>
      <c r="AD297" s="467"/>
      <c r="AE297" s="467"/>
      <c r="AF297" s="467"/>
      <c r="AG297" s="467"/>
      <c r="AH297" s="467"/>
      <c r="AI297" s="467"/>
      <c r="AJ297" s="467"/>
      <c r="AK297" s="468"/>
    </row>
    <row r="298" spans="1:40" ht="22.5" customHeight="1" thickBot="1">
      <c r="A298" s="518"/>
      <c r="B298" s="483"/>
      <c r="C298" s="122" t="s">
        <v>68</v>
      </c>
      <c r="D298" s="508"/>
      <c r="E298" s="509"/>
      <c r="F298" s="509"/>
      <c r="G298" s="509"/>
      <c r="H298" s="509"/>
      <c r="I298" s="510"/>
      <c r="J298" s="676"/>
      <c r="K298" s="677"/>
      <c r="L298" s="677"/>
      <c r="M298" s="677"/>
      <c r="N298" s="677"/>
      <c r="O298" s="677"/>
      <c r="P298" s="677"/>
      <c r="Q298" s="677"/>
      <c r="R298" s="677"/>
      <c r="S298" s="677"/>
      <c r="T298" s="677"/>
      <c r="U298" s="677"/>
      <c r="V298" s="677"/>
      <c r="W298" s="677"/>
      <c r="X298" s="677"/>
      <c r="Y298" s="677"/>
      <c r="Z298" s="677"/>
      <c r="AA298" s="677"/>
      <c r="AB298" s="677"/>
      <c r="AC298" s="677"/>
      <c r="AD298" s="677"/>
      <c r="AE298" s="677"/>
      <c r="AF298" s="677"/>
      <c r="AG298" s="677"/>
      <c r="AH298" s="677"/>
      <c r="AI298" s="677"/>
      <c r="AJ298" s="677"/>
      <c r="AK298" s="678"/>
      <c r="AN298" s="157" t="s">
        <v>195</v>
      </c>
    </row>
    <row r="299" spans="1:56" ht="7.5" customHeight="1">
      <c r="A299" s="518"/>
      <c r="B299" s="499"/>
      <c r="C299" s="500"/>
      <c r="D299" s="500"/>
      <c r="E299" s="500"/>
      <c r="F299" s="500"/>
      <c r="G299" s="500"/>
      <c r="H299" s="500"/>
      <c r="I299" s="500"/>
      <c r="J299" s="500"/>
      <c r="K299" s="500"/>
      <c r="L299" s="500"/>
      <c r="M299" s="500"/>
      <c r="N299" s="500"/>
      <c r="O299" s="500"/>
      <c r="P299" s="500"/>
      <c r="Q299" s="500"/>
      <c r="R299" s="500"/>
      <c r="S299" s="500"/>
      <c r="T299" s="500"/>
      <c r="U299" s="500"/>
      <c r="V299" s="500"/>
      <c r="W299" s="500"/>
      <c r="X299" s="500"/>
      <c r="Y299" s="500"/>
      <c r="Z299" s="500"/>
      <c r="AA299" s="500"/>
      <c r="AB299" s="500"/>
      <c r="AC299" s="500"/>
      <c r="AD299" s="500"/>
      <c r="AE299" s="500"/>
      <c r="AF299" s="500"/>
      <c r="AG299" s="500"/>
      <c r="AH299" s="500"/>
      <c r="AI299" s="500"/>
      <c r="AJ299" s="500"/>
      <c r="AK299" s="500"/>
      <c r="AW299" s="127"/>
      <c r="AX299" s="127"/>
      <c r="AY299" s="127"/>
      <c r="AZ299" s="127"/>
      <c r="BA299" s="127"/>
      <c r="BB299" s="127"/>
      <c r="BC299" s="127"/>
      <c r="BD299" s="127"/>
    </row>
    <row r="300" spans="1:56" ht="17.25" customHeight="1">
      <c r="A300" s="518"/>
      <c r="B300" s="501" t="s">
        <v>1233</v>
      </c>
      <c r="C300" s="453" t="s">
        <v>69</v>
      </c>
      <c r="D300" s="463" t="s">
        <v>1450</v>
      </c>
      <c r="E300" s="464"/>
      <c r="F300" s="464"/>
      <c r="G300" s="464"/>
      <c r="H300" s="464"/>
      <c r="I300" s="464"/>
      <c r="J300" s="464"/>
      <c r="K300" s="464"/>
      <c r="L300" s="464"/>
      <c r="M300" s="464"/>
      <c r="N300" s="464"/>
      <c r="O300" s="464"/>
      <c r="P300" s="464"/>
      <c r="Q300" s="464"/>
      <c r="R300" s="464"/>
      <c r="S300" s="464"/>
      <c r="T300" s="464"/>
      <c r="U300" s="464"/>
      <c r="V300" s="464"/>
      <c r="W300" s="464"/>
      <c r="X300" s="464"/>
      <c r="Y300" s="464"/>
      <c r="Z300" s="464"/>
      <c r="AA300" s="464"/>
      <c r="AB300" s="464"/>
      <c r="AC300" s="464"/>
      <c r="AD300" s="464"/>
      <c r="AE300" s="464"/>
      <c r="AF300" s="464"/>
      <c r="AG300" s="464"/>
      <c r="AH300" s="464"/>
      <c r="AI300" s="464"/>
      <c r="AJ300" s="464"/>
      <c r="AK300" s="465"/>
      <c r="AN300" s="157" t="s">
        <v>827</v>
      </c>
      <c r="AW300" s="127" t="s">
        <v>650</v>
      </c>
      <c r="AX300" s="127"/>
      <c r="AY300" s="127"/>
      <c r="AZ300" s="127"/>
      <c r="BA300" s="127"/>
      <c r="BB300" s="127" t="s">
        <v>651</v>
      </c>
      <c r="BC300" s="127"/>
      <c r="BD300" s="127"/>
    </row>
    <row r="301" spans="1:56" ht="18" customHeight="1" thickBot="1">
      <c r="A301" s="518"/>
      <c r="B301" s="502"/>
      <c r="C301" s="454"/>
      <c r="D301" s="466"/>
      <c r="E301" s="467"/>
      <c r="F301" s="467"/>
      <c r="G301" s="467"/>
      <c r="H301" s="467"/>
      <c r="I301" s="467"/>
      <c r="J301" s="467"/>
      <c r="K301" s="467"/>
      <c r="L301" s="467"/>
      <c r="M301" s="467"/>
      <c r="N301" s="467"/>
      <c r="O301" s="467"/>
      <c r="P301" s="467"/>
      <c r="Q301" s="467"/>
      <c r="R301" s="467"/>
      <c r="S301" s="467"/>
      <c r="T301" s="467"/>
      <c r="U301" s="467"/>
      <c r="V301" s="467"/>
      <c r="W301" s="467"/>
      <c r="X301" s="467"/>
      <c r="Y301" s="467"/>
      <c r="Z301" s="467"/>
      <c r="AA301" s="467"/>
      <c r="AB301" s="467"/>
      <c r="AC301" s="467"/>
      <c r="AD301" s="467"/>
      <c r="AE301" s="467"/>
      <c r="AF301" s="467"/>
      <c r="AG301" s="467"/>
      <c r="AH301" s="467"/>
      <c r="AI301" s="467"/>
      <c r="AJ301" s="467"/>
      <c r="AK301" s="468"/>
      <c r="AN301" s="127" t="s">
        <v>587</v>
      </c>
      <c r="AQ301" s="115"/>
      <c r="AW301" s="206" t="str">
        <f>IF(OR(G308=0,J308=0,M308=0),AN300,AN301)</f>
        <v>更新前の許可年月日を選択してください。</v>
      </c>
      <c r="AX301" s="127"/>
      <c r="AY301" s="127"/>
      <c r="AZ301" s="127"/>
      <c r="BA301" s="127"/>
      <c r="BB301" s="206">
        <f>IF(OR(G308=0,J308=0,M308=0),"",IF(AR306&lt;=AR307,"",AN298))</f>
      </c>
      <c r="BC301" s="395" t="s">
        <v>541</v>
      </c>
      <c r="BD301" s="127"/>
    </row>
    <row r="302" spans="1:56" ht="22.5" customHeight="1">
      <c r="A302" s="518"/>
      <c r="B302" s="502"/>
      <c r="C302" s="138" t="s">
        <v>68</v>
      </c>
      <c r="D302" s="684"/>
      <c r="E302" s="685"/>
      <c r="F302" s="685"/>
      <c r="G302" s="685"/>
      <c r="H302" s="685"/>
      <c r="I302" s="685"/>
      <c r="J302" s="685"/>
      <c r="K302" s="685"/>
      <c r="L302" s="685"/>
      <c r="M302" s="685"/>
      <c r="N302" s="685"/>
      <c r="O302" s="686"/>
      <c r="P302" s="450"/>
      <c r="Q302" s="451"/>
      <c r="R302" s="451"/>
      <c r="S302" s="451"/>
      <c r="T302" s="451"/>
      <c r="U302" s="451"/>
      <c r="V302" s="451"/>
      <c r="W302" s="451"/>
      <c r="X302" s="451"/>
      <c r="Y302" s="451"/>
      <c r="Z302" s="451"/>
      <c r="AA302" s="451"/>
      <c r="AB302" s="451"/>
      <c r="AC302" s="451"/>
      <c r="AD302" s="451"/>
      <c r="AE302" s="451"/>
      <c r="AF302" s="451"/>
      <c r="AG302" s="451"/>
      <c r="AH302" s="451"/>
      <c r="AI302" s="451"/>
      <c r="AJ302" s="451"/>
      <c r="AK302" s="452"/>
      <c r="AN302" s="157" t="s">
        <v>188</v>
      </c>
      <c r="AQ302" s="209" t="b">
        <v>0</v>
      </c>
      <c r="AW302" s="127"/>
      <c r="AX302" s="127"/>
      <c r="AY302" s="127"/>
      <c r="AZ302" s="127"/>
      <c r="BA302" s="127"/>
      <c r="BB302" s="127"/>
      <c r="BC302" s="357" t="s">
        <v>542</v>
      </c>
      <c r="BD302" s="127"/>
    </row>
    <row r="303" spans="1:56" ht="7.5" customHeight="1">
      <c r="A303" s="518"/>
      <c r="B303" s="706"/>
      <c r="C303" s="707"/>
      <c r="D303" s="707"/>
      <c r="E303" s="707"/>
      <c r="F303" s="707"/>
      <c r="G303" s="707"/>
      <c r="H303" s="707"/>
      <c r="I303" s="707"/>
      <c r="J303" s="707"/>
      <c r="K303" s="707"/>
      <c r="L303" s="707"/>
      <c r="M303" s="707"/>
      <c r="N303" s="707"/>
      <c r="O303" s="707"/>
      <c r="P303" s="707"/>
      <c r="Q303" s="707"/>
      <c r="R303" s="707"/>
      <c r="S303" s="707"/>
      <c r="T303" s="707"/>
      <c r="U303" s="707"/>
      <c r="V303" s="707"/>
      <c r="W303" s="707"/>
      <c r="X303" s="707"/>
      <c r="Y303" s="707"/>
      <c r="Z303" s="707"/>
      <c r="AA303" s="707"/>
      <c r="AB303" s="707"/>
      <c r="AC303" s="707"/>
      <c r="AD303" s="707"/>
      <c r="AE303" s="707"/>
      <c r="AF303" s="707"/>
      <c r="AG303" s="707"/>
      <c r="AH303" s="707"/>
      <c r="AI303" s="707"/>
      <c r="AJ303" s="707"/>
      <c r="AK303" s="708"/>
      <c r="AN303" s="157" t="s">
        <v>193</v>
      </c>
      <c r="AQ303" s="206">
        <f>IF(OR(G308=0,J308=0,M308),0,IF(AR306&lt;=AR307,1,IF(AQ302=TRUE,3,2)))</f>
        <v>0</v>
      </c>
      <c r="AR303" s="157" t="s">
        <v>194</v>
      </c>
      <c r="AW303" s="229"/>
      <c r="AX303" s="127"/>
      <c r="AY303" s="127"/>
      <c r="AZ303" s="127"/>
      <c r="BA303" s="127"/>
      <c r="BB303" s="127"/>
      <c r="BC303" s="357" t="s">
        <v>342</v>
      </c>
      <c r="BD303" s="127"/>
    </row>
    <row r="304" spans="1:56" ht="11.25" customHeight="1">
      <c r="A304" s="518"/>
      <c r="B304" s="502" t="s">
        <v>875</v>
      </c>
      <c r="C304" s="679" t="s">
        <v>69</v>
      </c>
      <c r="D304" s="721">
        <f>'申請要領'!E40</f>
        <v>43556</v>
      </c>
      <c r="E304" s="741"/>
      <c r="F304" s="741"/>
      <c r="G304" s="741"/>
      <c r="H304" s="741"/>
      <c r="I304" s="741"/>
      <c r="J304" s="741"/>
      <c r="K304" s="464" t="s">
        <v>969</v>
      </c>
      <c r="L304" s="464"/>
      <c r="M304" s="464"/>
      <c r="N304" s="464"/>
      <c r="O304" s="464"/>
      <c r="P304" s="464"/>
      <c r="Q304" s="464"/>
      <c r="R304" s="464"/>
      <c r="S304" s="464"/>
      <c r="T304" s="464"/>
      <c r="U304" s="464"/>
      <c r="V304" s="464"/>
      <c r="W304" s="464"/>
      <c r="X304" s="464"/>
      <c r="Y304" s="464"/>
      <c r="Z304" s="464"/>
      <c r="AA304" s="464"/>
      <c r="AB304" s="464"/>
      <c r="AC304" s="464"/>
      <c r="AD304" s="464"/>
      <c r="AE304" s="464"/>
      <c r="AF304" s="464"/>
      <c r="AG304" s="464"/>
      <c r="AH304" s="464"/>
      <c r="AI304" s="464"/>
      <c r="AJ304" s="464"/>
      <c r="AK304" s="465"/>
      <c r="AL304" s="107"/>
      <c r="AN304" s="127" t="s">
        <v>893</v>
      </c>
      <c r="AQ304" s="206" t="str">
        <f>IF(OR(G308=0,J308=0,M308=0),"×",IF(AR306&lt;=AR307,"p","×"))</f>
        <v>×</v>
      </c>
      <c r="AR304" s="157" t="s">
        <v>191</v>
      </c>
      <c r="AW304" s="127"/>
      <c r="AX304" s="127"/>
      <c r="AY304" s="127"/>
      <c r="AZ304" s="127"/>
      <c r="BA304" s="127"/>
      <c r="BB304" s="127"/>
      <c r="BC304" s="357" t="s">
        <v>343</v>
      </c>
      <c r="BD304" s="127"/>
    </row>
    <row r="305" spans="1:56" ht="7.5" customHeight="1">
      <c r="A305" s="518"/>
      <c r="B305" s="502"/>
      <c r="C305" s="679"/>
      <c r="D305" s="742"/>
      <c r="E305" s="743"/>
      <c r="F305" s="743"/>
      <c r="G305" s="743"/>
      <c r="H305" s="743"/>
      <c r="I305" s="743"/>
      <c r="J305" s="743"/>
      <c r="K305" s="467"/>
      <c r="L305" s="467"/>
      <c r="M305" s="467"/>
      <c r="N305" s="467"/>
      <c r="O305" s="467"/>
      <c r="P305" s="467"/>
      <c r="Q305" s="467"/>
      <c r="R305" s="467"/>
      <c r="S305" s="467"/>
      <c r="T305" s="467"/>
      <c r="U305" s="467"/>
      <c r="V305" s="467"/>
      <c r="W305" s="467"/>
      <c r="X305" s="467"/>
      <c r="Y305" s="467"/>
      <c r="Z305" s="467"/>
      <c r="AA305" s="467"/>
      <c r="AB305" s="467"/>
      <c r="AC305" s="467"/>
      <c r="AD305" s="467"/>
      <c r="AE305" s="467"/>
      <c r="AF305" s="467"/>
      <c r="AG305" s="467"/>
      <c r="AH305" s="467"/>
      <c r="AI305" s="467"/>
      <c r="AJ305" s="467"/>
      <c r="AK305" s="468"/>
      <c r="AL305" s="107"/>
      <c r="AN305" s="157" t="s">
        <v>831</v>
      </c>
      <c r="AP305" s="115"/>
      <c r="AQ305" s="115"/>
      <c r="AR305" s="115"/>
      <c r="AS305" s="115"/>
      <c r="AU305" s="115"/>
      <c r="AW305" s="127"/>
      <c r="AX305" s="127"/>
      <c r="AY305" s="127"/>
      <c r="AZ305" s="127"/>
      <c r="BA305" s="127"/>
      <c r="BB305" s="127"/>
      <c r="BC305" s="357" t="s">
        <v>344</v>
      </c>
      <c r="BD305" s="127"/>
    </row>
    <row r="306" spans="1:56" ht="11.25" customHeight="1">
      <c r="A306" s="518"/>
      <c r="B306" s="502"/>
      <c r="C306" s="680"/>
      <c r="D306" s="721" t="s">
        <v>737</v>
      </c>
      <c r="E306" s="722"/>
      <c r="F306" s="722"/>
      <c r="G306" s="725"/>
      <c r="H306" s="726"/>
      <c r="I306" s="695" t="s">
        <v>740</v>
      </c>
      <c r="J306" s="695"/>
      <c r="K306" s="695"/>
      <c r="L306" s="695"/>
      <c r="M306" s="695"/>
      <c r="N306" s="695"/>
      <c r="O306" s="695"/>
      <c r="P306" s="695"/>
      <c r="Q306" s="695"/>
      <c r="R306" s="695"/>
      <c r="S306" s="695"/>
      <c r="T306" s="695"/>
      <c r="U306" s="695"/>
      <c r="V306" s="695"/>
      <c r="W306" s="695"/>
      <c r="X306" s="695"/>
      <c r="Y306" s="695"/>
      <c r="Z306" s="695"/>
      <c r="AA306" s="695"/>
      <c r="AB306" s="695"/>
      <c r="AC306" s="695"/>
      <c r="AD306" s="695"/>
      <c r="AE306" s="695"/>
      <c r="AF306" s="695"/>
      <c r="AG306" s="695"/>
      <c r="AH306" s="695"/>
      <c r="AI306" s="695"/>
      <c r="AJ306" s="695"/>
      <c r="AK306" s="696"/>
      <c r="AN306" s="158" t="s">
        <v>192</v>
      </c>
      <c r="AR306" s="206">
        <f>'申請要領'!E40</f>
        <v>43556</v>
      </c>
      <c r="AW306" s="127"/>
      <c r="AX306" s="127"/>
      <c r="AY306" s="127"/>
      <c r="AZ306" s="127"/>
      <c r="BA306" s="127"/>
      <c r="BB306" s="127"/>
      <c r="BC306" s="357" t="s">
        <v>345</v>
      </c>
      <c r="BD306" s="127"/>
    </row>
    <row r="307" spans="1:55" ht="7.5" customHeight="1" thickBot="1">
      <c r="A307" s="518"/>
      <c r="B307" s="502"/>
      <c r="C307" s="681"/>
      <c r="D307" s="723"/>
      <c r="E307" s="724"/>
      <c r="F307" s="724"/>
      <c r="G307" s="727"/>
      <c r="H307" s="728"/>
      <c r="I307" s="695"/>
      <c r="J307" s="695"/>
      <c r="K307" s="695"/>
      <c r="L307" s="695"/>
      <c r="M307" s="695"/>
      <c r="N307" s="695"/>
      <c r="O307" s="695"/>
      <c r="P307" s="695"/>
      <c r="Q307" s="695"/>
      <c r="R307" s="695"/>
      <c r="S307" s="695"/>
      <c r="T307" s="695"/>
      <c r="U307" s="695"/>
      <c r="V307" s="695"/>
      <c r="W307" s="695"/>
      <c r="X307" s="695"/>
      <c r="Y307" s="695"/>
      <c r="Z307" s="695"/>
      <c r="AA307" s="695"/>
      <c r="AB307" s="695"/>
      <c r="AC307" s="695"/>
      <c r="AD307" s="695"/>
      <c r="AE307" s="695"/>
      <c r="AF307" s="695"/>
      <c r="AG307" s="695"/>
      <c r="AH307" s="695"/>
      <c r="AI307" s="695"/>
      <c r="AJ307" s="695"/>
      <c r="AK307" s="696"/>
      <c r="AN307" s="158" t="str">
        <f>D308&amp;G308&amp;I308&amp;J308&amp;L308&amp;M308&amp;O308</f>
        <v>令和年月日</v>
      </c>
      <c r="AO307" s="127"/>
      <c r="AP307" s="127"/>
      <c r="AQ307" s="127"/>
      <c r="AR307" s="206" t="e">
        <f>DATEVALUE(AN307)</f>
        <v>#VALUE!</v>
      </c>
      <c r="AS307" s="115"/>
      <c r="AT307" s="115"/>
      <c r="AU307" s="115"/>
      <c r="AV307" s="115"/>
      <c r="BC307" s="357" t="s">
        <v>346</v>
      </c>
    </row>
    <row r="308" spans="1:55" ht="26.25" customHeight="1" thickBot="1">
      <c r="A308" s="518"/>
      <c r="B308" s="503"/>
      <c r="C308" s="112" t="s">
        <v>68</v>
      </c>
      <c r="D308" s="558" t="s">
        <v>1348</v>
      </c>
      <c r="E308" s="559"/>
      <c r="F308" s="560"/>
      <c r="G308" s="457"/>
      <c r="H308" s="458"/>
      <c r="I308" s="113" t="s">
        <v>313</v>
      </c>
      <c r="J308" s="714"/>
      <c r="K308" s="715"/>
      <c r="L308" s="113" t="s">
        <v>312</v>
      </c>
      <c r="M308" s="714"/>
      <c r="N308" s="715"/>
      <c r="O308" s="114" t="s">
        <v>311</v>
      </c>
      <c r="P308" s="634">
        <f>IF(AQ302=TRUE,AW301,BB301)</f>
      </c>
      <c r="Q308" s="634"/>
      <c r="R308" s="634"/>
      <c r="S308" s="634"/>
      <c r="T308" s="634"/>
      <c r="U308" s="634"/>
      <c r="V308" s="634"/>
      <c r="W308" s="634"/>
      <c r="X308" s="634"/>
      <c r="Y308" s="634"/>
      <c r="Z308" s="634"/>
      <c r="AA308" s="634"/>
      <c r="AB308" s="634"/>
      <c r="AC308" s="634"/>
      <c r="AD308" s="634"/>
      <c r="AE308" s="634"/>
      <c r="AF308" s="634"/>
      <c r="AG308" s="634"/>
      <c r="AH308" s="634"/>
      <c r="AI308" s="634"/>
      <c r="AJ308" s="634"/>
      <c r="AK308" s="635"/>
      <c r="AP308" s="197"/>
      <c r="BC308" s="357" t="s">
        <v>347</v>
      </c>
    </row>
    <row r="309" spans="1:55" ht="7.5" customHeight="1">
      <c r="A309" s="518"/>
      <c r="B309" s="499"/>
      <c r="C309" s="500"/>
      <c r="D309" s="500"/>
      <c r="E309" s="500"/>
      <c r="F309" s="500"/>
      <c r="G309" s="500"/>
      <c r="H309" s="500"/>
      <c r="I309" s="500"/>
      <c r="J309" s="500"/>
      <c r="K309" s="500"/>
      <c r="L309" s="500"/>
      <c r="M309" s="500"/>
      <c r="N309" s="500"/>
      <c r="O309" s="500"/>
      <c r="P309" s="500"/>
      <c r="Q309" s="500"/>
      <c r="R309" s="500"/>
      <c r="S309" s="500"/>
      <c r="T309" s="500"/>
      <c r="U309" s="500"/>
      <c r="V309" s="500"/>
      <c r="W309" s="500"/>
      <c r="X309" s="500"/>
      <c r="Y309" s="500"/>
      <c r="Z309" s="500"/>
      <c r="AA309" s="500"/>
      <c r="AB309" s="500"/>
      <c r="AC309" s="500"/>
      <c r="AD309" s="500"/>
      <c r="AE309" s="500"/>
      <c r="AF309" s="500"/>
      <c r="AG309" s="500"/>
      <c r="AH309" s="500"/>
      <c r="AI309" s="500"/>
      <c r="AJ309" s="500"/>
      <c r="AK309" s="500"/>
      <c r="AO309" s="197"/>
      <c r="AP309" s="133"/>
      <c r="BC309" s="357" t="s">
        <v>523</v>
      </c>
    </row>
    <row r="310" spans="1:55" ht="17.25" customHeight="1">
      <c r="A310" s="518"/>
      <c r="B310" s="501" t="s">
        <v>592</v>
      </c>
      <c r="C310" s="453" t="s">
        <v>69</v>
      </c>
      <c r="D310" s="474" t="s">
        <v>1266</v>
      </c>
      <c r="E310" s="732"/>
      <c r="F310" s="732"/>
      <c r="G310" s="732"/>
      <c r="H310" s="732"/>
      <c r="I310" s="732"/>
      <c r="J310" s="732"/>
      <c r="K310" s="732"/>
      <c r="L310" s="732"/>
      <c r="M310" s="732"/>
      <c r="N310" s="732"/>
      <c r="O310" s="732"/>
      <c r="P310" s="732"/>
      <c r="Q310" s="732"/>
      <c r="R310" s="732"/>
      <c r="S310" s="732"/>
      <c r="T310" s="732"/>
      <c r="U310" s="732"/>
      <c r="V310" s="732"/>
      <c r="W310" s="732"/>
      <c r="X310" s="732"/>
      <c r="Y310" s="732"/>
      <c r="Z310" s="732"/>
      <c r="AA310" s="732"/>
      <c r="AB310" s="732"/>
      <c r="AC310" s="732"/>
      <c r="AD310" s="732"/>
      <c r="AE310" s="732"/>
      <c r="AF310" s="732"/>
      <c r="AG310" s="732"/>
      <c r="AH310" s="732"/>
      <c r="AI310" s="732"/>
      <c r="AJ310" s="732"/>
      <c r="AK310" s="732"/>
      <c r="AN310" s="207">
        <f>COUNTIF(AN314:AN342,"w")</f>
        <v>0</v>
      </c>
      <c r="AO310" s="197"/>
      <c r="AP310" s="157" t="s">
        <v>844</v>
      </c>
      <c r="BC310" s="357" t="s">
        <v>524</v>
      </c>
    </row>
    <row r="311" spans="1:55" ht="17.25" customHeight="1">
      <c r="A311" s="518"/>
      <c r="B311" s="795"/>
      <c r="C311" s="640"/>
      <c r="D311" s="732"/>
      <c r="E311" s="732"/>
      <c r="F311" s="732"/>
      <c r="G311" s="732"/>
      <c r="H311" s="732"/>
      <c r="I311" s="732"/>
      <c r="J311" s="732"/>
      <c r="K311" s="732"/>
      <c r="L311" s="732"/>
      <c r="M311" s="732"/>
      <c r="N311" s="732"/>
      <c r="O311" s="732"/>
      <c r="P311" s="732"/>
      <c r="Q311" s="732"/>
      <c r="R311" s="732"/>
      <c r="S311" s="732"/>
      <c r="T311" s="732"/>
      <c r="U311" s="732"/>
      <c r="V311" s="732"/>
      <c r="W311" s="732"/>
      <c r="X311" s="732"/>
      <c r="Y311" s="732"/>
      <c r="Z311" s="732"/>
      <c r="AA311" s="732"/>
      <c r="AB311" s="732"/>
      <c r="AC311" s="732"/>
      <c r="AD311" s="732"/>
      <c r="AE311" s="732"/>
      <c r="AF311" s="732"/>
      <c r="AG311" s="732"/>
      <c r="AH311" s="732"/>
      <c r="AI311" s="732"/>
      <c r="AJ311" s="732"/>
      <c r="AK311" s="732"/>
      <c r="AN311" s="845" t="s">
        <v>843</v>
      </c>
      <c r="AU311" s="856" t="s">
        <v>656</v>
      </c>
      <c r="AV311" s="856"/>
      <c r="AW311" s="856"/>
      <c r="AX311" s="856"/>
      <c r="BC311" s="357" t="s">
        <v>526</v>
      </c>
    </row>
    <row r="312" spans="1:55" ht="17.25" customHeight="1">
      <c r="A312" s="518"/>
      <c r="B312" s="795"/>
      <c r="C312" s="579" t="s">
        <v>589</v>
      </c>
      <c r="D312" s="580"/>
      <c r="E312" s="580"/>
      <c r="F312" s="580"/>
      <c r="G312" s="581"/>
      <c r="H312" s="579" t="s">
        <v>604</v>
      </c>
      <c r="I312" s="581"/>
      <c r="J312" s="719" t="s">
        <v>593</v>
      </c>
      <c r="K312" s="521"/>
      <c r="L312" s="521"/>
      <c r="M312" s="522"/>
      <c r="N312" s="719" t="s">
        <v>164</v>
      </c>
      <c r="O312" s="521"/>
      <c r="P312" s="521"/>
      <c r="Q312" s="522"/>
      <c r="R312" s="579" t="s">
        <v>589</v>
      </c>
      <c r="S312" s="580"/>
      <c r="T312" s="580"/>
      <c r="U312" s="580"/>
      <c r="V312" s="580"/>
      <c r="W312" s="580"/>
      <c r="X312" s="580"/>
      <c r="Y312" s="580"/>
      <c r="Z312" s="581"/>
      <c r="AA312" s="579" t="s">
        <v>604</v>
      </c>
      <c r="AB312" s="581"/>
      <c r="AC312" s="716" t="s">
        <v>593</v>
      </c>
      <c r="AD312" s="717"/>
      <c r="AE312" s="717"/>
      <c r="AF312" s="718"/>
      <c r="AG312" s="716" t="s">
        <v>164</v>
      </c>
      <c r="AH312" s="717"/>
      <c r="AI312" s="717"/>
      <c r="AJ312" s="717"/>
      <c r="AK312" s="711"/>
      <c r="AN312" s="845"/>
      <c r="AO312" s="844" t="s">
        <v>821</v>
      </c>
      <c r="AP312" s="842" t="s">
        <v>594</v>
      </c>
      <c r="AQ312" s="842"/>
      <c r="AR312" s="842" t="s">
        <v>595</v>
      </c>
      <c r="AS312" s="843"/>
      <c r="AT312" s="217" t="s">
        <v>598</v>
      </c>
      <c r="AU312" s="217" t="s">
        <v>596</v>
      </c>
      <c r="AV312" s="217" t="s">
        <v>881</v>
      </c>
      <c r="AW312" s="217" t="s">
        <v>597</v>
      </c>
      <c r="AX312" s="217" t="s">
        <v>599</v>
      </c>
      <c r="AY312" s="217" t="s">
        <v>600</v>
      </c>
      <c r="AZ312" s="217" t="s">
        <v>601</v>
      </c>
      <c r="BA312" s="126"/>
      <c r="BB312" s="126"/>
      <c r="BC312" s="357" t="s">
        <v>321</v>
      </c>
    </row>
    <row r="313" spans="1:55" ht="18" customHeight="1">
      <c r="A313" s="518"/>
      <c r="B313" s="795"/>
      <c r="C313" s="729">
        <f>IF(COUNTIF(AN314:AN342,"w")&gt;0,AP310,"")</f>
      </c>
      <c r="D313" s="730"/>
      <c r="E313" s="730"/>
      <c r="F313" s="730"/>
      <c r="G313" s="730"/>
      <c r="H313" s="730"/>
      <c r="I313" s="731"/>
      <c r="J313" s="712" t="s">
        <v>590</v>
      </c>
      <c r="K313" s="713"/>
      <c r="L313" s="712" t="s">
        <v>591</v>
      </c>
      <c r="M313" s="713"/>
      <c r="N313" s="712" t="s">
        <v>590</v>
      </c>
      <c r="O313" s="713"/>
      <c r="P313" s="712" t="s">
        <v>591</v>
      </c>
      <c r="Q313" s="713"/>
      <c r="R313" s="733">
        <f>IF(COUNTIF(AN314:AN342,"w")&gt;0,AP310,"")</f>
      </c>
      <c r="S313" s="734"/>
      <c r="T313" s="734"/>
      <c r="U313" s="734"/>
      <c r="V313" s="734"/>
      <c r="W313" s="734"/>
      <c r="X313" s="734"/>
      <c r="Y313" s="734"/>
      <c r="Z313" s="734"/>
      <c r="AA313" s="734"/>
      <c r="AB313" s="735"/>
      <c r="AC313" s="712" t="s">
        <v>590</v>
      </c>
      <c r="AD313" s="700"/>
      <c r="AE313" s="712" t="s">
        <v>591</v>
      </c>
      <c r="AF313" s="713"/>
      <c r="AG313" s="712" t="s">
        <v>590</v>
      </c>
      <c r="AH313" s="700"/>
      <c r="AI313" s="712" t="s">
        <v>591</v>
      </c>
      <c r="AJ313" s="699"/>
      <c r="AK313" s="711"/>
      <c r="AN313" s="845"/>
      <c r="AO313" s="844"/>
      <c r="AP313" s="217" t="s">
        <v>590</v>
      </c>
      <c r="AQ313" s="217" t="s">
        <v>591</v>
      </c>
      <c r="AR313" s="217" t="s">
        <v>590</v>
      </c>
      <c r="AS313" s="220" t="s">
        <v>591</v>
      </c>
      <c r="AT313" s="217">
        <f>IF(OR(AP228=TRUE,D264=0),0,1)</f>
        <v>0</v>
      </c>
      <c r="AU313" s="217"/>
      <c r="AV313" s="217"/>
      <c r="AW313" s="217"/>
      <c r="AX313" s="217"/>
      <c r="AY313" s="217"/>
      <c r="AZ313" s="217"/>
      <c r="BA313" s="126"/>
      <c r="BB313" s="126"/>
      <c r="BC313" s="396" t="s">
        <v>529</v>
      </c>
    </row>
    <row r="314" spans="1:55" ht="18" customHeight="1">
      <c r="A314" s="518"/>
      <c r="B314" s="795"/>
      <c r="C314" s="579" t="s">
        <v>687</v>
      </c>
      <c r="D314" s="580"/>
      <c r="E314" s="580"/>
      <c r="F314" s="580"/>
      <c r="G314" s="581"/>
      <c r="H314" s="471" t="s">
        <v>605</v>
      </c>
      <c r="I314" s="471"/>
      <c r="J314" s="528"/>
      <c r="K314" s="529"/>
      <c r="L314" s="720"/>
      <c r="M314" s="529"/>
      <c r="N314" s="528"/>
      <c r="O314" s="578"/>
      <c r="P314" s="528"/>
      <c r="Q314" s="578"/>
      <c r="R314" s="471" t="s">
        <v>682</v>
      </c>
      <c r="S314" s="471"/>
      <c r="T314" s="471"/>
      <c r="U314" s="471"/>
      <c r="V314" s="471"/>
      <c r="W314" s="471"/>
      <c r="X314" s="471"/>
      <c r="Y314" s="471"/>
      <c r="Z314" s="471"/>
      <c r="AA314" s="471" t="s">
        <v>616</v>
      </c>
      <c r="AB314" s="471"/>
      <c r="AC314" s="528"/>
      <c r="AD314" s="577"/>
      <c r="AE314" s="528"/>
      <c r="AF314" s="577"/>
      <c r="AG314" s="528"/>
      <c r="AH314" s="577"/>
      <c r="AI314" s="528"/>
      <c r="AJ314" s="576"/>
      <c r="AK314" s="711"/>
      <c r="AN314" s="216" t="str">
        <f aca="true" t="shared" si="0" ref="AN314:AN323">IF(AND(AP314=FALSE,AQ314=FALSE,AR314=FALSE,AS314=FALSE),"ok",IF(AP314=TRUE,IF(OR(AQ314=TRUE,AS314=TRUE),"w","ok"),IF(AQ314=TRUE,IF(AR314=TRUE,"w","ok"),IF(AND(AR314=TRUE,AS314=TRUE),"w","ok"))))</f>
        <v>ok</v>
      </c>
      <c r="AO314" s="217" t="s">
        <v>605</v>
      </c>
      <c r="AP314" s="218" t="b">
        <v>0</v>
      </c>
      <c r="AQ314" s="218" t="b">
        <v>0</v>
      </c>
      <c r="AR314" s="219" t="b">
        <v>0</v>
      </c>
      <c r="AS314" s="221" t="b">
        <v>0</v>
      </c>
      <c r="AT314" s="223">
        <f>IF(AT$313=1,IF(OR(AR314=TRUE,AS314=TRUE),0,2),IF(OR(AP314=TRUE,AQ314=TRUE),0,1))</f>
        <v>1</v>
      </c>
      <c r="AU314" s="224" t="s">
        <v>732</v>
      </c>
      <c r="AV314" s="223" t="s">
        <v>605</v>
      </c>
      <c r="AW314" s="217">
        <f>AT314</f>
        <v>1</v>
      </c>
      <c r="AX314" s="217" t="str">
        <f aca="true" t="shared" si="1" ref="AX314:AX348">IF(AW314=0,"",IF(AW314=1,AY314,AZ314))</f>
        <v>申請に必要な土木工事業の許可がありません。</v>
      </c>
      <c r="AY314" s="217" t="s">
        <v>772</v>
      </c>
      <c r="AZ314" s="217" t="s">
        <v>198</v>
      </c>
      <c r="BA314" s="126"/>
      <c r="BB314" s="126"/>
      <c r="BC314" s="126"/>
    </row>
    <row r="315" spans="1:55" ht="18" customHeight="1">
      <c r="A315" s="518"/>
      <c r="B315" s="795"/>
      <c r="C315" s="579" t="s">
        <v>688</v>
      </c>
      <c r="D315" s="580"/>
      <c r="E315" s="580"/>
      <c r="F315" s="580"/>
      <c r="G315" s="581"/>
      <c r="H315" s="471" t="s">
        <v>606</v>
      </c>
      <c r="I315" s="471"/>
      <c r="J315" s="528"/>
      <c r="K315" s="578"/>
      <c r="L315" s="720"/>
      <c r="M315" s="529"/>
      <c r="N315" s="528"/>
      <c r="O315" s="529"/>
      <c r="P315" s="528"/>
      <c r="Q315" s="529"/>
      <c r="R315" s="471" t="s">
        <v>673</v>
      </c>
      <c r="S315" s="471"/>
      <c r="T315" s="471"/>
      <c r="U315" s="471"/>
      <c r="V315" s="471"/>
      <c r="W315" s="471"/>
      <c r="X315" s="471"/>
      <c r="Y315" s="471"/>
      <c r="Z315" s="471"/>
      <c r="AA315" s="471" t="s">
        <v>867</v>
      </c>
      <c r="AB315" s="471"/>
      <c r="AC315" s="528"/>
      <c r="AD315" s="575"/>
      <c r="AE315" s="528"/>
      <c r="AF315" s="575"/>
      <c r="AG315" s="528"/>
      <c r="AH315" s="577"/>
      <c r="AI315" s="528"/>
      <c r="AJ315" s="576"/>
      <c r="AK315" s="711"/>
      <c r="AN315" s="216" t="str">
        <f t="shared" si="0"/>
        <v>ok</v>
      </c>
      <c r="AO315" s="217" t="s">
        <v>606</v>
      </c>
      <c r="AP315" s="218" t="b">
        <v>0</v>
      </c>
      <c r="AQ315" s="218" t="b">
        <v>0</v>
      </c>
      <c r="AR315" s="219" t="b">
        <v>0</v>
      </c>
      <c r="AS315" s="221" t="b">
        <v>0</v>
      </c>
      <c r="AT315" s="223">
        <f aca="true" t="shared" si="2" ref="AT315:AT329">IF(AT$313=1,IF(OR(AR315=TRUE,AS315=TRUE),0,2),IF(OR(AP315=TRUE,AQ315=TRUE),0,1))</f>
        <v>1</v>
      </c>
      <c r="AU315" s="224" t="s">
        <v>319</v>
      </c>
      <c r="AV315" s="223" t="s">
        <v>882</v>
      </c>
      <c r="AW315" s="217">
        <f>IF(OR(AT314=0,AT318=0),0,IF(AT313=1,2,1))</f>
        <v>1</v>
      </c>
      <c r="AX315" s="217" t="str">
        <f t="shared" si="1"/>
        <v>申請に必要な土木工事業またはとび・土工工事業の許可がありません。</v>
      </c>
      <c r="AY315" s="217" t="s">
        <v>1159</v>
      </c>
      <c r="AZ315" s="217" t="s">
        <v>1157</v>
      </c>
      <c r="BA315" s="126"/>
      <c r="BB315" s="126"/>
      <c r="BC315" s="126"/>
    </row>
    <row r="316" spans="1:55" ht="18" customHeight="1">
      <c r="A316" s="518"/>
      <c r="B316" s="795"/>
      <c r="C316" s="579" t="s">
        <v>689</v>
      </c>
      <c r="D316" s="699"/>
      <c r="E316" s="699"/>
      <c r="F316" s="699"/>
      <c r="G316" s="700"/>
      <c r="H316" s="471" t="s">
        <v>607</v>
      </c>
      <c r="I316" s="471"/>
      <c r="J316" s="528"/>
      <c r="K316" s="529"/>
      <c r="L316" s="528"/>
      <c r="M316" s="578"/>
      <c r="N316" s="528"/>
      <c r="O316" s="578"/>
      <c r="P316" s="528"/>
      <c r="Q316" s="529"/>
      <c r="R316" s="471" t="s">
        <v>683</v>
      </c>
      <c r="S316" s="471"/>
      <c r="T316" s="471"/>
      <c r="U316" s="471"/>
      <c r="V316" s="471"/>
      <c r="W316" s="471"/>
      <c r="X316" s="471"/>
      <c r="Y316" s="471"/>
      <c r="Z316" s="471"/>
      <c r="AA316" s="471" t="s">
        <v>617</v>
      </c>
      <c r="AB316" s="471"/>
      <c r="AC316" s="528"/>
      <c r="AD316" s="575"/>
      <c r="AE316" s="528"/>
      <c r="AF316" s="575"/>
      <c r="AG316" s="528"/>
      <c r="AH316" s="577"/>
      <c r="AI316" s="528"/>
      <c r="AJ316" s="576"/>
      <c r="AK316" s="711"/>
      <c r="AN316" s="216" t="str">
        <f t="shared" si="0"/>
        <v>ok</v>
      </c>
      <c r="AO316" s="217" t="s">
        <v>607</v>
      </c>
      <c r="AP316" s="218" t="b">
        <v>0</v>
      </c>
      <c r="AQ316" s="218" t="b">
        <v>0</v>
      </c>
      <c r="AR316" s="219" t="b">
        <v>0</v>
      </c>
      <c r="AS316" s="221" t="b">
        <v>0</v>
      </c>
      <c r="AT316" s="223">
        <f t="shared" si="2"/>
        <v>1</v>
      </c>
      <c r="AU316" s="224" t="s">
        <v>320</v>
      </c>
      <c r="AV316" s="223" t="s">
        <v>883</v>
      </c>
      <c r="AW316" s="217">
        <f>AT318</f>
        <v>1</v>
      </c>
      <c r="AX316" s="217" t="str">
        <f t="shared" si="1"/>
        <v>申請に必要なとび・土工工事業の許可がありません。</v>
      </c>
      <c r="AY316" s="217" t="s">
        <v>1160</v>
      </c>
      <c r="AZ316" s="217" t="s">
        <v>1158</v>
      </c>
      <c r="BA316" s="126"/>
      <c r="BB316" s="126"/>
      <c r="BC316" s="126"/>
    </row>
    <row r="317" spans="1:55" ht="18" customHeight="1">
      <c r="A317" s="518"/>
      <c r="B317" s="795"/>
      <c r="C317" s="579" t="s">
        <v>690</v>
      </c>
      <c r="D317" s="580"/>
      <c r="E317" s="580"/>
      <c r="F317" s="580"/>
      <c r="G317" s="581"/>
      <c r="H317" s="471" t="s">
        <v>608</v>
      </c>
      <c r="I317" s="471"/>
      <c r="J317" s="528"/>
      <c r="K317" s="578"/>
      <c r="L317" s="528"/>
      <c r="M317" s="529"/>
      <c r="N317" s="528"/>
      <c r="O317" s="578"/>
      <c r="P317" s="528"/>
      <c r="Q317" s="578"/>
      <c r="R317" s="471" t="s">
        <v>684</v>
      </c>
      <c r="S317" s="471"/>
      <c r="T317" s="471"/>
      <c r="U317" s="471"/>
      <c r="V317" s="471"/>
      <c r="W317" s="471"/>
      <c r="X317" s="471"/>
      <c r="Y317" s="471"/>
      <c r="Z317" s="471"/>
      <c r="AA317" s="471" t="s">
        <v>618</v>
      </c>
      <c r="AB317" s="471"/>
      <c r="AC317" s="528"/>
      <c r="AD317" s="575"/>
      <c r="AE317" s="528"/>
      <c r="AF317" s="575"/>
      <c r="AG317" s="528"/>
      <c r="AH317" s="577"/>
      <c r="AI317" s="528"/>
      <c r="AJ317" s="576"/>
      <c r="AK317" s="711"/>
      <c r="AN317" s="216" t="str">
        <f t="shared" si="0"/>
        <v>ok</v>
      </c>
      <c r="AO317" s="217" t="s">
        <v>635</v>
      </c>
      <c r="AP317" s="218" t="b">
        <v>0</v>
      </c>
      <c r="AQ317" s="218" t="b">
        <v>0</v>
      </c>
      <c r="AR317" s="219" t="b">
        <v>0</v>
      </c>
      <c r="AS317" s="221" t="b">
        <v>0</v>
      </c>
      <c r="AT317" s="223">
        <f t="shared" si="2"/>
        <v>1</v>
      </c>
      <c r="AU317" s="224" t="s">
        <v>321</v>
      </c>
      <c r="AV317" s="223" t="s">
        <v>882</v>
      </c>
      <c r="AW317" s="217">
        <f>IF(OR(AT314=0,AT318=0),0,IF(AT313=1,2,1))</f>
        <v>1</v>
      </c>
      <c r="AX317" s="217" t="str">
        <f t="shared" si="1"/>
        <v>申請に必要な土木工事業またはとび・土工工事業の許可がありません。</v>
      </c>
      <c r="AY317" s="217" t="s">
        <v>1159</v>
      </c>
      <c r="AZ317" s="217" t="s">
        <v>1157</v>
      </c>
      <c r="BA317" s="126"/>
      <c r="BB317" s="126"/>
      <c r="BC317" s="126"/>
    </row>
    <row r="318" spans="1:55" ht="18" customHeight="1">
      <c r="A318" s="518"/>
      <c r="B318" s="795"/>
      <c r="C318" s="579" t="s">
        <v>1155</v>
      </c>
      <c r="D318" s="699"/>
      <c r="E318" s="699"/>
      <c r="F318" s="699"/>
      <c r="G318" s="700"/>
      <c r="H318" s="471" t="s">
        <v>866</v>
      </c>
      <c r="I318" s="471"/>
      <c r="J318" s="528"/>
      <c r="K318" s="529"/>
      <c r="L318" s="528"/>
      <c r="M318" s="529"/>
      <c r="N318" s="528"/>
      <c r="O318" s="529"/>
      <c r="P318" s="528"/>
      <c r="Q318" s="529"/>
      <c r="R318" s="471" t="s">
        <v>685</v>
      </c>
      <c r="S318" s="471"/>
      <c r="T318" s="471"/>
      <c r="U318" s="471"/>
      <c r="V318" s="471"/>
      <c r="W318" s="471"/>
      <c r="X318" s="471"/>
      <c r="Y318" s="471"/>
      <c r="Z318" s="471"/>
      <c r="AA318" s="471" t="s">
        <v>619</v>
      </c>
      <c r="AB318" s="471"/>
      <c r="AC318" s="528"/>
      <c r="AD318" s="577"/>
      <c r="AE318" s="528"/>
      <c r="AF318" s="575"/>
      <c r="AG318" s="528"/>
      <c r="AH318" s="577"/>
      <c r="AI318" s="528"/>
      <c r="AJ318" s="576"/>
      <c r="AK318" s="711"/>
      <c r="AN318" s="216" t="str">
        <f t="shared" si="0"/>
        <v>ok</v>
      </c>
      <c r="AO318" s="217" t="s">
        <v>877</v>
      </c>
      <c r="AP318" s="218" t="b">
        <v>0</v>
      </c>
      <c r="AQ318" s="218" t="b">
        <v>0</v>
      </c>
      <c r="AR318" s="219" t="b">
        <v>0</v>
      </c>
      <c r="AS318" s="221" t="b">
        <v>0</v>
      </c>
      <c r="AT318" s="223">
        <f t="shared" si="2"/>
        <v>1</v>
      </c>
      <c r="AU318" s="224" t="s">
        <v>322</v>
      </c>
      <c r="AV318" s="223" t="s">
        <v>614</v>
      </c>
      <c r="AW318" s="217">
        <f>AT324</f>
        <v>1</v>
      </c>
      <c r="AX318" s="217" t="str">
        <f t="shared" si="1"/>
        <v>申請に必要な鋼構造物設置工事業の許可がありません。</v>
      </c>
      <c r="AY318" s="217" t="s">
        <v>773</v>
      </c>
      <c r="AZ318" s="217" t="s">
        <v>199</v>
      </c>
      <c r="BA318" s="126"/>
      <c r="BB318" s="126"/>
      <c r="BC318" s="126"/>
    </row>
    <row r="319" spans="1:55" ht="18" customHeight="1">
      <c r="A319" s="518"/>
      <c r="B319" s="795"/>
      <c r="C319" s="579" t="s">
        <v>30</v>
      </c>
      <c r="D319" s="580"/>
      <c r="E319" s="580"/>
      <c r="F319" s="580"/>
      <c r="G319" s="581"/>
      <c r="H319" s="471" t="s">
        <v>610</v>
      </c>
      <c r="I319" s="471"/>
      <c r="J319" s="528"/>
      <c r="K319" s="578"/>
      <c r="L319" s="528"/>
      <c r="M319" s="529"/>
      <c r="N319" s="528"/>
      <c r="O319" s="529"/>
      <c r="P319" s="528"/>
      <c r="Q319" s="529"/>
      <c r="R319" s="471" t="s">
        <v>674</v>
      </c>
      <c r="S319" s="471"/>
      <c r="T319" s="471"/>
      <c r="U319" s="471"/>
      <c r="V319" s="471"/>
      <c r="W319" s="471"/>
      <c r="X319" s="471"/>
      <c r="Y319" s="471"/>
      <c r="Z319" s="471"/>
      <c r="AA319" s="471" t="s">
        <v>620</v>
      </c>
      <c r="AB319" s="471"/>
      <c r="AC319" s="528"/>
      <c r="AD319" s="575"/>
      <c r="AE319" s="528"/>
      <c r="AF319" s="575"/>
      <c r="AG319" s="528"/>
      <c r="AH319" s="577"/>
      <c r="AI319" s="528"/>
      <c r="AJ319" s="576"/>
      <c r="AK319" s="711"/>
      <c r="AN319" s="216" t="str">
        <f t="shared" si="0"/>
        <v>ok</v>
      </c>
      <c r="AO319" s="217" t="s">
        <v>610</v>
      </c>
      <c r="AP319" s="218" t="b">
        <v>0</v>
      </c>
      <c r="AQ319" s="218" t="b">
        <v>0</v>
      </c>
      <c r="AR319" s="219" t="b">
        <v>0</v>
      </c>
      <c r="AS319" s="221" t="b">
        <v>0</v>
      </c>
      <c r="AT319" s="223">
        <f>IF(AT$313=1,IF(OR(AR319=TRUE,AS319=TRUE),0,2),IF(OR(AP319=TRUE,AQ319=TRUE),0,1))</f>
        <v>1</v>
      </c>
      <c r="AU319" s="224" t="s">
        <v>323</v>
      </c>
      <c r="AV319" s="223" t="s">
        <v>884</v>
      </c>
      <c r="AW319" s="217">
        <f>AT326</f>
        <v>1</v>
      </c>
      <c r="AX319" s="217" t="str">
        <f t="shared" si="1"/>
        <v>申請に必要な舗装工事業の許可がありません。</v>
      </c>
      <c r="AY319" s="217" t="s">
        <v>774</v>
      </c>
      <c r="AZ319" s="217" t="s">
        <v>200</v>
      </c>
      <c r="BA319" s="126"/>
      <c r="BB319" s="126"/>
      <c r="BC319" s="126"/>
    </row>
    <row r="320" spans="1:55" ht="18" customHeight="1">
      <c r="A320" s="518"/>
      <c r="B320" s="795"/>
      <c r="C320" s="579" t="s">
        <v>25</v>
      </c>
      <c r="D320" s="699"/>
      <c r="E320" s="699"/>
      <c r="F320" s="699"/>
      <c r="G320" s="700"/>
      <c r="H320" s="471" t="s">
        <v>611</v>
      </c>
      <c r="I320" s="471"/>
      <c r="J320" s="528"/>
      <c r="K320" s="529"/>
      <c r="L320" s="528"/>
      <c r="M320" s="529"/>
      <c r="N320" s="528"/>
      <c r="O320" s="529"/>
      <c r="P320" s="528"/>
      <c r="Q320" s="529"/>
      <c r="R320" s="471" t="s">
        <v>686</v>
      </c>
      <c r="S320" s="471"/>
      <c r="T320" s="471"/>
      <c r="U320" s="471"/>
      <c r="V320" s="471"/>
      <c r="W320" s="471"/>
      <c r="X320" s="471"/>
      <c r="Y320" s="471"/>
      <c r="Z320" s="471"/>
      <c r="AA320" s="471" t="s">
        <v>621</v>
      </c>
      <c r="AB320" s="471"/>
      <c r="AC320" s="528"/>
      <c r="AD320" s="577"/>
      <c r="AE320" s="528"/>
      <c r="AF320" s="575"/>
      <c r="AG320" s="528"/>
      <c r="AH320" s="577"/>
      <c r="AI320" s="528"/>
      <c r="AJ320" s="576"/>
      <c r="AK320" s="711"/>
      <c r="AN320" s="216" t="str">
        <f t="shared" si="0"/>
        <v>ok</v>
      </c>
      <c r="AO320" s="217" t="s">
        <v>611</v>
      </c>
      <c r="AP320" s="218" t="b">
        <v>0</v>
      </c>
      <c r="AQ320" s="218" t="b">
        <v>0</v>
      </c>
      <c r="AR320" s="219" t="b">
        <v>0</v>
      </c>
      <c r="AS320" s="221" t="b">
        <v>0</v>
      </c>
      <c r="AT320" s="223">
        <f t="shared" si="2"/>
        <v>1</v>
      </c>
      <c r="AU320" s="224" t="s">
        <v>324</v>
      </c>
      <c r="AV320" s="223" t="s">
        <v>623</v>
      </c>
      <c r="AW320" s="217">
        <f>AT337</f>
        <v>1</v>
      </c>
      <c r="AX320" s="217" t="str">
        <f t="shared" si="1"/>
        <v>申請に必要な造園工事業の許可がありません。</v>
      </c>
      <c r="AY320" s="217" t="s">
        <v>775</v>
      </c>
      <c r="AZ320" s="217" t="s">
        <v>201</v>
      </c>
      <c r="BA320" s="126"/>
      <c r="BB320" s="126"/>
      <c r="BC320" s="126"/>
    </row>
    <row r="321" spans="1:55" ht="18" customHeight="1">
      <c r="A321" s="518"/>
      <c r="B321" s="795"/>
      <c r="C321" s="579" t="s">
        <v>26</v>
      </c>
      <c r="D321" s="580"/>
      <c r="E321" s="580"/>
      <c r="F321" s="580"/>
      <c r="G321" s="581"/>
      <c r="H321" s="471" t="s">
        <v>612</v>
      </c>
      <c r="I321" s="471"/>
      <c r="J321" s="528"/>
      <c r="K321" s="578"/>
      <c r="L321" s="528"/>
      <c r="M321" s="529"/>
      <c r="N321" s="528"/>
      <c r="O321" s="529"/>
      <c r="P321" s="528"/>
      <c r="Q321" s="529"/>
      <c r="R321" s="471" t="s">
        <v>675</v>
      </c>
      <c r="S321" s="471"/>
      <c r="T321" s="471"/>
      <c r="U321" s="471"/>
      <c r="V321" s="471"/>
      <c r="W321" s="471"/>
      <c r="X321" s="471"/>
      <c r="Y321" s="471"/>
      <c r="Z321" s="471"/>
      <c r="AA321" s="471" t="s">
        <v>622</v>
      </c>
      <c r="AB321" s="471"/>
      <c r="AC321" s="528"/>
      <c r="AD321" s="575"/>
      <c r="AE321" s="528"/>
      <c r="AF321" s="575"/>
      <c r="AG321" s="528"/>
      <c r="AH321" s="575"/>
      <c r="AI321" s="528"/>
      <c r="AJ321" s="692"/>
      <c r="AK321" s="711"/>
      <c r="AN321" s="216" t="str">
        <f t="shared" si="0"/>
        <v>ok</v>
      </c>
      <c r="AO321" s="217" t="s">
        <v>612</v>
      </c>
      <c r="AP321" s="218" t="b">
        <v>0</v>
      </c>
      <c r="AQ321" s="218" t="b">
        <v>0</v>
      </c>
      <c r="AR321" s="219" t="b">
        <v>0</v>
      </c>
      <c r="AS321" s="221" t="b">
        <v>0</v>
      </c>
      <c r="AT321" s="223">
        <f t="shared" si="2"/>
        <v>1</v>
      </c>
      <c r="AU321" s="224" t="s">
        <v>325</v>
      </c>
      <c r="AV321" s="223" t="s">
        <v>617</v>
      </c>
      <c r="AW321" s="217">
        <f>AT331</f>
        <v>1</v>
      </c>
      <c r="AX321" s="217" t="str">
        <f t="shared" si="1"/>
        <v>申請に必要な塗装工事業の許可がありません。</v>
      </c>
      <c r="AY321" s="217" t="s">
        <v>776</v>
      </c>
      <c r="AZ321" s="217" t="s">
        <v>202</v>
      </c>
      <c r="BA321" s="126"/>
      <c r="BB321" s="126"/>
      <c r="BC321" s="126"/>
    </row>
    <row r="322" spans="1:55" ht="18" customHeight="1">
      <c r="A322" s="518"/>
      <c r="B322" s="795"/>
      <c r="C322" s="579" t="s">
        <v>31</v>
      </c>
      <c r="D322" s="580"/>
      <c r="E322" s="580"/>
      <c r="F322" s="580"/>
      <c r="G322" s="581"/>
      <c r="H322" s="471" t="s">
        <v>613</v>
      </c>
      <c r="I322" s="471"/>
      <c r="J322" s="528"/>
      <c r="K322" s="578"/>
      <c r="L322" s="528"/>
      <c r="M322" s="529"/>
      <c r="N322" s="528"/>
      <c r="O322" s="529"/>
      <c r="P322" s="528"/>
      <c r="Q322" s="529"/>
      <c r="R322" s="471" t="s">
        <v>676</v>
      </c>
      <c r="S322" s="471"/>
      <c r="T322" s="471"/>
      <c r="U322" s="471"/>
      <c r="V322" s="471"/>
      <c r="W322" s="471"/>
      <c r="X322" s="471"/>
      <c r="Y322" s="471"/>
      <c r="Z322" s="471"/>
      <c r="AA322" s="471" t="s">
        <v>623</v>
      </c>
      <c r="AB322" s="471"/>
      <c r="AC322" s="528"/>
      <c r="AD322" s="575"/>
      <c r="AE322" s="528"/>
      <c r="AF322" s="575"/>
      <c r="AG322" s="528"/>
      <c r="AH322" s="575"/>
      <c r="AI322" s="528"/>
      <c r="AJ322" s="692"/>
      <c r="AK322" s="711"/>
      <c r="AN322" s="216" t="str">
        <f t="shared" si="0"/>
        <v>ok</v>
      </c>
      <c r="AO322" s="217" t="s">
        <v>613</v>
      </c>
      <c r="AP322" s="218" t="b">
        <v>0</v>
      </c>
      <c r="AQ322" s="218" t="b">
        <v>0</v>
      </c>
      <c r="AR322" s="219" t="b">
        <v>0</v>
      </c>
      <c r="AS322" s="221" t="b">
        <v>0</v>
      </c>
      <c r="AT322" s="223">
        <f t="shared" si="2"/>
        <v>1</v>
      </c>
      <c r="AU322" s="224" t="s">
        <v>326</v>
      </c>
      <c r="AV322" s="223" t="s">
        <v>885</v>
      </c>
      <c r="AW322" s="217">
        <f>AT318</f>
        <v>1</v>
      </c>
      <c r="AX322" s="217" t="str">
        <f t="shared" si="1"/>
        <v>申請に必要なとび・土工工事業の許可がありません。</v>
      </c>
      <c r="AY322" s="217" t="s">
        <v>1160</v>
      </c>
      <c r="AZ322" s="217" t="s">
        <v>1158</v>
      </c>
      <c r="BA322" s="126"/>
      <c r="BB322" s="126"/>
      <c r="BC322" s="126"/>
    </row>
    <row r="323" spans="1:55" ht="18" customHeight="1">
      <c r="A323" s="518"/>
      <c r="B323" s="795"/>
      <c r="C323" s="579" t="s">
        <v>671</v>
      </c>
      <c r="D323" s="699"/>
      <c r="E323" s="699"/>
      <c r="F323" s="699"/>
      <c r="G323" s="700"/>
      <c r="H323" s="471" t="s">
        <v>869</v>
      </c>
      <c r="I323" s="471"/>
      <c r="J323" s="528"/>
      <c r="K323" s="578"/>
      <c r="L323" s="528"/>
      <c r="M323" s="529"/>
      <c r="N323" s="528"/>
      <c r="O323" s="529"/>
      <c r="P323" s="528"/>
      <c r="Q323" s="529"/>
      <c r="R323" s="471" t="s">
        <v>678</v>
      </c>
      <c r="S323" s="471"/>
      <c r="T323" s="471"/>
      <c r="U323" s="471"/>
      <c r="V323" s="471"/>
      <c r="W323" s="471"/>
      <c r="X323" s="471"/>
      <c r="Y323" s="471"/>
      <c r="Z323" s="471"/>
      <c r="AA323" s="471" t="s">
        <v>624</v>
      </c>
      <c r="AB323" s="471"/>
      <c r="AC323" s="528"/>
      <c r="AD323" s="575"/>
      <c r="AE323" s="528"/>
      <c r="AF323" s="577"/>
      <c r="AG323" s="528"/>
      <c r="AH323" s="575"/>
      <c r="AI323" s="528"/>
      <c r="AJ323" s="692"/>
      <c r="AK323" s="711"/>
      <c r="AN323" s="216" t="str">
        <f t="shared" si="0"/>
        <v>ok</v>
      </c>
      <c r="AO323" s="217" t="s">
        <v>878</v>
      </c>
      <c r="AP323" s="218" t="b">
        <v>0</v>
      </c>
      <c r="AQ323" s="218" t="b">
        <v>0</v>
      </c>
      <c r="AR323" s="219" t="b">
        <v>0</v>
      </c>
      <c r="AS323" s="221" t="b">
        <v>0</v>
      </c>
      <c r="AT323" s="223">
        <f t="shared" si="2"/>
        <v>1</v>
      </c>
      <c r="AU323" s="224" t="s">
        <v>327</v>
      </c>
      <c r="AV323" s="223" t="s">
        <v>886</v>
      </c>
      <c r="AW323" s="217">
        <f>AT327</f>
        <v>1</v>
      </c>
      <c r="AX323" s="217" t="str">
        <f t="shared" si="1"/>
        <v>申請に必要なしゅんせつ工事業の許可がありません。</v>
      </c>
      <c r="AY323" s="217" t="s">
        <v>777</v>
      </c>
      <c r="AZ323" s="217" t="s">
        <v>203</v>
      </c>
      <c r="BA323" s="126"/>
      <c r="BB323" s="126"/>
      <c r="BC323" s="126"/>
    </row>
    <row r="324" spans="1:55" ht="18" customHeight="1">
      <c r="A324" s="518"/>
      <c r="B324" s="795"/>
      <c r="C324" s="579" t="s">
        <v>27</v>
      </c>
      <c r="D324" s="699"/>
      <c r="E324" s="699"/>
      <c r="F324" s="699"/>
      <c r="G324" s="700"/>
      <c r="H324" s="471" t="s">
        <v>614</v>
      </c>
      <c r="I324" s="471"/>
      <c r="J324" s="528"/>
      <c r="K324" s="529"/>
      <c r="L324" s="528"/>
      <c r="M324" s="529"/>
      <c r="N324" s="528"/>
      <c r="O324" s="529"/>
      <c r="P324" s="528"/>
      <c r="Q324" s="529"/>
      <c r="R324" s="471" t="s">
        <v>677</v>
      </c>
      <c r="S324" s="471"/>
      <c r="T324" s="471"/>
      <c r="U324" s="471"/>
      <c r="V324" s="471"/>
      <c r="W324" s="471"/>
      <c r="X324" s="471"/>
      <c r="Y324" s="471"/>
      <c r="Z324" s="471"/>
      <c r="AA324" s="471" t="s">
        <v>625</v>
      </c>
      <c r="AB324" s="471"/>
      <c r="AC324" s="528"/>
      <c r="AD324" s="577"/>
      <c r="AE324" s="528"/>
      <c r="AF324" s="577"/>
      <c r="AG324" s="528"/>
      <c r="AH324" s="575"/>
      <c r="AI324" s="528"/>
      <c r="AJ324" s="692"/>
      <c r="AK324" s="711"/>
      <c r="AN324" s="216" t="str">
        <f>IF(AND(AP324=FALSE,AQ324=FALSE,AR324=FALSE,AS324=FALSE),"ok",IF(AP324=TRUE,IF(OR(AQ324=TRUE,AS324=TRUE),"w","ok"),IF(AQ324=TRUE,IF(AR324=TRUE,"w"",ok"),IF(AND(AR324=TRUE,AS324=TRUE),"w","ok"))))</f>
        <v>ok</v>
      </c>
      <c r="AO324" s="217" t="s">
        <v>614</v>
      </c>
      <c r="AP324" s="218" t="b">
        <v>0</v>
      </c>
      <c r="AQ324" s="218" t="b">
        <v>0</v>
      </c>
      <c r="AR324" s="219" t="b">
        <v>0</v>
      </c>
      <c r="AS324" s="221" t="b">
        <v>0</v>
      </c>
      <c r="AT324" s="223">
        <f t="shared" si="2"/>
        <v>1</v>
      </c>
      <c r="AU324" s="224" t="s">
        <v>328</v>
      </c>
      <c r="AV324" s="223" t="s">
        <v>624</v>
      </c>
      <c r="AW324" s="217">
        <f>AT338</f>
        <v>1</v>
      </c>
      <c r="AX324" s="217" t="str">
        <f t="shared" si="1"/>
        <v>申請に必要なさく井工事業の許可がありません。</v>
      </c>
      <c r="AY324" s="217" t="s">
        <v>778</v>
      </c>
      <c r="AZ324" s="217" t="s">
        <v>204</v>
      </c>
      <c r="BA324" s="126"/>
      <c r="BB324" s="126"/>
      <c r="BC324" s="126"/>
    </row>
    <row r="325" spans="1:55" ht="18" customHeight="1">
      <c r="A325" s="518"/>
      <c r="B325" s="795"/>
      <c r="C325" s="579" t="s">
        <v>28</v>
      </c>
      <c r="D325" s="699"/>
      <c r="E325" s="699"/>
      <c r="F325" s="699"/>
      <c r="G325" s="700"/>
      <c r="H325" s="471" t="s">
        <v>615</v>
      </c>
      <c r="I325" s="471"/>
      <c r="J325" s="528"/>
      <c r="K325" s="529"/>
      <c r="L325" s="528"/>
      <c r="M325" s="529"/>
      <c r="N325" s="528"/>
      <c r="O325" s="529"/>
      <c r="P325" s="528"/>
      <c r="Q325" s="529"/>
      <c r="R325" s="471" t="s">
        <v>679</v>
      </c>
      <c r="S325" s="471"/>
      <c r="T325" s="471"/>
      <c r="U325" s="471"/>
      <c r="V325" s="471"/>
      <c r="W325" s="471"/>
      <c r="X325" s="471"/>
      <c r="Y325" s="471"/>
      <c r="Z325" s="471"/>
      <c r="AA325" s="471" t="s">
        <v>626</v>
      </c>
      <c r="AB325" s="471"/>
      <c r="AC325" s="528"/>
      <c r="AD325" s="577"/>
      <c r="AE325" s="528"/>
      <c r="AF325" s="577"/>
      <c r="AG325" s="528"/>
      <c r="AH325" s="575"/>
      <c r="AI325" s="528"/>
      <c r="AJ325" s="692"/>
      <c r="AK325" s="711"/>
      <c r="AN325" s="216" t="str">
        <f aca="true" t="shared" si="3" ref="AN325:AN342">IF(AND(AP325=FALSE,AQ325=FALSE,AR325=FALSE,AS325=FALSE),"ok",IF(AP325=TRUE,IF(OR(AQ325=TRUE,AS325=TRUE),"w","ok"),IF(AQ325=TRUE,IF(AR325=TRUE,"w","ok"),IF(AND(AR325=TRUE,AS325=TRUE),"w","ok"))))</f>
        <v>ok</v>
      </c>
      <c r="AO325" s="217" t="s">
        <v>615</v>
      </c>
      <c r="AP325" s="218" t="b">
        <v>0</v>
      </c>
      <c r="AQ325" s="218" t="b">
        <v>0</v>
      </c>
      <c r="AR325" s="219" t="b">
        <v>0</v>
      </c>
      <c r="AS325" s="221" t="b">
        <v>0</v>
      </c>
      <c r="AT325" s="223">
        <f t="shared" si="2"/>
        <v>1</v>
      </c>
      <c r="AU325" s="224" t="s">
        <v>329</v>
      </c>
      <c r="AV325" s="223" t="s">
        <v>606</v>
      </c>
      <c r="AW325" s="217">
        <f>AT315</f>
        <v>1</v>
      </c>
      <c r="AX325" s="217" t="str">
        <f t="shared" si="1"/>
        <v>申請に必要な建築工事業の許可がありません。</v>
      </c>
      <c r="AY325" s="217" t="s">
        <v>779</v>
      </c>
      <c r="AZ325" s="217" t="s">
        <v>205</v>
      </c>
      <c r="BA325" s="126"/>
      <c r="BB325" s="126"/>
      <c r="BC325" s="126"/>
    </row>
    <row r="326" spans="1:55" ht="18" customHeight="1">
      <c r="A326" s="518"/>
      <c r="B326" s="795"/>
      <c r="C326" s="579" t="s">
        <v>29</v>
      </c>
      <c r="D326" s="699"/>
      <c r="E326" s="699"/>
      <c r="F326" s="699"/>
      <c r="G326" s="700"/>
      <c r="H326" s="471" t="s">
        <v>865</v>
      </c>
      <c r="I326" s="471"/>
      <c r="J326" s="528"/>
      <c r="K326" s="529"/>
      <c r="L326" s="528"/>
      <c r="M326" s="529"/>
      <c r="N326" s="528"/>
      <c r="O326" s="529"/>
      <c r="P326" s="528"/>
      <c r="Q326" s="529"/>
      <c r="R326" s="471" t="s">
        <v>680</v>
      </c>
      <c r="S326" s="471"/>
      <c r="T326" s="471"/>
      <c r="U326" s="471"/>
      <c r="V326" s="471"/>
      <c r="W326" s="471"/>
      <c r="X326" s="471"/>
      <c r="Y326" s="471"/>
      <c r="Z326" s="471"/>
      <c r="AA326" s="471" t="s">
        <v>627</v>
      </c>
      <c r="AB326" s="471"/>
      <c r="AC326" s="528"/>
      <c r="AD326" s="577"/>
      <c r="AE326" s="528"/>
      <c r="AF326" s="577"/>
      <c r="AG326" s="528"/>
      <c r="AH326" s="575"/>
      <c r="AI326" s="528"/>
      <c r="AJ326" s="692"/>
      <c r="AK326" s="711"/>
      <c r="AN326" s="216" t="str">
        <f t="shared" si="3"/>
        <v>ok</v>
      </c>
      <c r="AO326" s="217" t="s">
        <v>879</v>
      </c>
      <c r="AP326" s="218" t="b">
        <v>0</v>
      </c>
      <c r="AQ326" s="218" t="b">
        <v>0</v>
      </c>
      <c r="AR326" s="218" t="b">
        <v>0</v>
      </c>
      <c r="AS326" s="222" t="b">
        <v>0</v>
      </c>
      <c r="AT326" s="223">
        <f>IF(AT$313=1,IF(OR(AR326=TRUE,AS326=TRUE),0,2),IF(OR(AP326=TRUE,AQ326=TRUE),0,1))</f>
        <v>1</v>
      </c>
      <c r="AU326" s="224" t="s">
        <v>330</v>
      </c>
      <c r="AV326" s="223" t="s">
        <v>606</v>
      </c>
      <c r="AW326" s="217">
        <f>AT315</f>
        <v>1</v>
      </c>
      <c r="AX326" s="217" t="str">
        <f t="shared" si="1"/>
        <v>申請に必要な建築工事業の許可がありません。</v>
      </c>
      <c r="AY326" s="217" t="s">
        <v>779</v>
      </c>
      <c r="AZ326" s="217" t="s">
        <v>205</v>
      </c>
      <c r="BA326" s="126"/>
      <c r="BB326" s="126"/>
      <c r="BC326" s="126"/>
    </row>
    <row r="327" spans="1:55" ht="18" customHeight="1">
      <c r="A327" s="518"/>
      <c r="B327" s="795"/>
      <c r="C327" s="579" t="s">
        <v>672</v>
      </c>
      <c r="D327" s="699"/>
      <c r="E327" s="699"/>
      <c r="F327" s="699"/>
      <c r="G327" s="700"/>
      <c r="H327" s="471" t="s">
        <v>868</v>
      </c>
      <c r="I327" s="471"/>
      <c r="J327" s="528"/>
      <c r="K327" s="529"/>
      <c r="L327" s="528"/>
      <c r="M327" s="529"/>
      <c r="N327" s="528"/>
      <c r="O327" s="529"/>
      <c r="P327" s="528"/>
      <c r="Q327" s="529"/>
      <c r="R327" s="471" t="s">
        <v>681</v>
      </c>
      <c r="S327" s="471"/>
      <c r="T327" s="471"/>
      <c r="U327" s="471"/>
      <c r="V327" s="471"/>
      <c r="W327" s="471"/>
      <c r="X327" s="471"/>
      <c r="Y327" s="471"/>
      <c r="Z327" s="471"/>
      <c r="AA327" s="471" t="s">
        <v>628</v>
      </c>
      <c r="AB327" s="471"/>
      <c r="AC327" s="528"/>
      <c r="AD327" s="577"/>
      <c r="AE327" s="528"/>
      <c r="AF327" s="577"/>
      <c r="AG327" s="528"/>
      <c r="AH327" s="575"/>
      <c r="AI327" s="528"/>
      <c r="AJ327" s="692"/>
      <c r="AK327" s="711"/>
      <c r="AN327" s="216" t="str">
        <f>IF(AND(AP327=FALSE,AQ327=FALSE,AR327=FALSE,AS327=FALSE),"ok",IF(AP327=TRUE,IF(OR(AQ327=TRUE,AS327=TRUE),"w","ok"),IF(AQ327=TRUE,IF(AR327=TRUE,"w","ok"),IF(AND(AR327=TRUE,AS327=TRUE),"w","ok"))))</f>
        <v>ok</v>
      </c>
      <c r="AO327" s="217" t="s">
        <v>868</v>
      </c>
      <c r="AP327" s="218" t="b">
        <v>0</v>
      </c>
      <c r="AQ327" s="218" t="b">
        <v>0</v>
      </c>
      <c r="AR327" s="218" t="b">
        <v>0</v>
      </c>
      <c r="AS327" s="222" t="b">
        <v>0</v>
      </c>
      <c r="AT327" s="223">
        <f>IF(AT$313=1,IF(OR(AR327=TRUE,AS327=TRUE),0,2),IF(OR(AP327=TRUE,AQ327=TRUE),0,1))</f>
        <v>1</v>
      </c>
      <c r="AU327" s="224" t="s">
        <v>331</v>
      </c>
      <c r="AV327" s="223" t="s">
        <v>606</v>
      </c>
      <c r="AW327" s="330">
        <f>AT315</f>
        <v>1</v>
      </c>
      <c r="AX327" s="217" t="str">
        <f>IF(AW327=0,"",IF(AW327=1,AY327,AZ327))</f>
        <v>申請に必要な建築工事業の許可がありません。</v>
      </c>
      <c r="AY327" s="217" t="s">
        <v>779</v>
      </c>
      <c r="AZ327" s="217" t="s">
        <v>205</v>
      </c>
      <c r="BA327" s="126"/>
      <c r="BB327" s="126"/>
      <c r="BC327" s="126"/>
    </row>
    <row r="328" spans="1:55" ht="18" customHeight="1">
      <c r="A328" s="518"/>
      <c r="B328" s="640"/>
      <c r="C328" s="579" t="s">
        <v>1135</v>
      </c>
      <c r="D328" s="699"/>
      <c r="E328" s="699"/>
      <c r="F328" s="699"/>
      <c r="G328" s="700"/>
      <c r="H328" s="471" t="s">
        <v>1134</v>
      </c>
      <c r="I328" s="471"/>
      <c r="J328" s="528"/>
      <c r="K328" s="529"/>
      <c r="L328" s="528"/>
      <c r="M328" s="529"/>
      <c r="N328" s="528"/>
      <c r="O328" s="529"/>
      <c r="P328" s="528"/>
      <c r="Q328" s="529"/>
      <c r="R328" s="471"/>
      <c r="S328" s="471"/>
      <c r="T328" s="471"/>
      <c r="U328" s="471"/>
      <c r="V328" s="471"/>
      <c r="W328" s="471"/>
      <c r="X328" s="471"/>
      <c r="Y328" s="471"/>
      <c r="Z328" s="471"/>
      <c r="AA328" s="471"/>
      <c r="AB328" s="471"/>
      <c r="AC328" s="528"/>
      <c r="AD328" s="577"/>
      <c r="AE328" s="528"/>
      <c r="AF328" s="577"/>
      <c r="AG328" s="528"/>
      <c r="AH328" s="575"/>
      <c r="AI328" s="528"/>
      <c r="AJ328" s="692"/>
      <c r="AK328" s="711"/>
      <c r="AN328" s="309" t="str">
        <f t="shared" si="3"/>
        <v>ok</v>
      </c>
      <c r="AO328" s="307" t="s">
        <v>1134</v>
      </c>
      <c r="AP328" s="310" t="b">
        <v>0</v>
      </c>
      <c r="AQ328" s="310" t="b">
        <v>0</v>
      </c>
      <c r="AR328" s="310" t="b">
        <v>0</v>
      </c>
      <c r="AS328" s="311" t="b">
        <v>0</v>
      </c>
      <c r="AT328" s="308">
        <f t="shared" si="2"/>
        <v>1</v>
      </c>
      <c r="AU328" s="224"/>
      <c r="AV328" s="223"/>
      <c r="AW328" s="217"/>
      <c r="AX328" s="217"/>
      <c r="AY328" s="217"/>
      <c r="AZ328" s="217"/>
      <c r="BA328" s="126"/>
      <c r="BB328" s="126"/>
      <c r="BC328" s="126"/>
    </row>
    <row r="329" spans="1:55" ht="7.5" customHeight="1">
      <c r="A329" s="518"/>
      <c r="B329" s="706"/>
      <c r="C329" s="707"/>
      <c r="D329" s="707"/>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707"/>
      <c r="AE329" s="707"/>
      <c r="AF329" s="707"/>
      <c r="AG329" s="707"/>
      <c r="AH329" s="707"/>
      <c r="AI329" s="707"/>
      <c r="AJ329" s="707"/>
      <c r="AK329" s="708"/>
      <c r="AN329" s="216" t="str">
        <f t="shared" si="3"/>
        <v>ok</v>
      </c>
      <c r="AO329" s="217" t="s">
        <v>616</v>
      </c>
      <c r="AP329" s="218" t="b">
        <v>0</v>
      </c>
      <c r="AQ329" s="218" t="b">
        <v>0</v>
      </c>
      <c r="AR329" s="218" t="b">
        <v>0</v>
      </c>
      <c r="AS329" s="222" t="b">
        <v>0</v>
      </c>
      <c r="AT329" s="223">
        <f t="shared" si="2"/>
        <v>1</v>
      </c>
      <c r="AU329" s="224" t="s">
        <v>332</v>
      </c>
      <c r="AV329" s="308" t="s">
        <v>1134</v>
      </c>
      <c r="AW329" s="307">
        <f>AT328</f>
        <v>1</v>
      </c>
      <c r="AX329" s="307" t="str">
        <f t="shared" si="1"/>
        <v>申請に必要な解体工事業の許可がありません。</v>
      </c>
      <c r="AY329" s="307" t="s">
        <v>1258</v>
      </c>
      <c r="AZ329" s="307" t="s">
        <v>1259</v>
      </c>
      <c r="BA329" s="126"/>
      <c r="BB329" s="126"/>
      <c r="BC329" s="126"/>
    </row>
    <row r="330" spans="1:55" ht="11.25" customHeight="1">
      <c r="A330" s="518"/>
      <c r="B330" s="502" t="s">
        <v>130</v>
      </c>
      <c r="C330" s="453" t="s">
        <v>69</v>
      </c>
      <c r="D330" s="721">
        <f>'申請要領'!E41</f>
        <v>44805</v>
      </c>
      <c r="E330" s="741"/>
      <c r="F330" s="741"/>
      <c r="G330" s="741"/>
      <c r="H330" s="741"/>
      <c r="I330" s="741"/>
      <c r="J330" s="741"/>
      <c r="K330" s="464" t="s">
        <v>970</v>
      </c>
      <c r="L330" s="464"/>
      <c r="M330" s="464"/>
      <c r="N330" s="464"/>
      <c r="O330" s="464"/>
      <c r="P330" s="464"/>
      <c r="Q330" s="464"/>
      <c r="R330" s="464"/>
      <c r="S330" s="464"/>
      <c r="T330" s="464"/>
      <c r="U330" s="464"/>
      <c r="V330" s="464"/>
      <c r="W330" s="464"/>
      <c r="X330" s="464"/>
      <c r="Y330" s="464"/>
      <c r="Z330" s="464"/>
      <c r="AA330" s="464"/>
      <c r="AB330" s="464"/>
      <c r="AC330" s="464"/>
      <c r="AD330" s="464"/>
      <c r="AE330" s="464"/>
      <c r="AF330" s="464"/>
      <c r="AG330" s="464"/>
      <c r="AH330" s="464"/>
      <c r="AI330" s="464"/>
      <c r="AJ330" s="464"/>
      <c r="AK330" s="465"/>
      <c r="AN330" s="216" t="str">
        <f t="shared" si="3"/>
        <v>ok</v>
      </c>
      <c r="AO330" s="217" t="s">
        <v>880</v>
      </c>
      <c r="AP330" s="218" t="b">
        <v>0</v>
      </c>
      <c r="AQ330" s="218" t="b">
        <v>0</v>
      </c>
      <c r="AR330" s="218" t="b">
        <v>0</v>
      </c>
      <c r="AS330" s="222" t="b">
        <v>0</v>
      </c>
      <c r="AT330" s="223">
        <f aca="true" t="shared" si="4" ref="AT330:AT342">IF(AT$313=1,IF(OR(AR330=TRUE,AS330=TRUE),0,2),IF(OR(AP330=TRUE,AQ330=TRUE),0,1))</f>
        <v>1</v>
      </c>
      <c r="AU330" s="224" t="s">
        <v>333</v>
      </c>
      <c r="AV330" s="223" t="s">
        <v>617</v>
      </c>
      <c r="AW330" s="217">
        <f>AT331</f>
        <v>1</v>
      </c>
      <c r="AX330" s="217" t="str">
        <f t="shared" si="1"/>
        <v>申請に必要な塗装工事業の許可がありません。</v>
      </c>
      <c r="AY330" s="217" t="s">
        <v>776</v>
      </c>
      <c r="AZ330" s="217" t="s">
        <v>202</v>
      </c>
      <c r="BA330" s="126"/>
      <c r="BB330" s="126"/>
      <c r="BC330" s="126"/>
    </row>
    <row r="331" spans="1:55" ht="7.5" customHeight="1">
      <c r="A331" s="518"/>
      <c r="B331" s="502"/>
      <c r="C331" s="679"/>
      <c r="D331" s="742"/>
      <c r="E331" s="743"/>
      <c r="F331" s="743"/>
      <c r="G331" s="743"/>
      <c r="H331" s="743"/>
      <c r="I331" s="743"/>
      <c r="J331" s="743"/>
      <c r="K331" s="467"/>
      <c r="L331" s="467"/>
      <c r="M331" s="467"/>
      <c r="N331" s="467"/>
      <c r="O331" s="467"/>
      <c r="P331" s="467"/>
      <c r="Q331" s="467"/>
      <c r="R331" s="467"/>
      <c r="S331" s="467"/>
      <c r="T331" s="467"/>
      <c r="U331" s="467"/>
      <c r="V331" s="467"/>
      <c r="W331" s="467"/>
      <c r="X331" s="467"/>
      <c r="Y331" s="467"/>
      <c r="Z331" s="467"/>
      <c r="AA331" s="467"/>
      <c r="AB331" s="467"/>
      <c r="AC331" s="467"/>
      <c r="AD331" s="467"/>
      <c r="AE331" s="467"/>
      <c r="AF331" s="467"/>
      <c r="AG331" s="467"/>
      <c r="AH331" s="467"/>
      <c r="AI331" s="467"/>
      <c r="AJ331" s="467"/>
      <c r="AK331" s="468"/>
      <c r="AN331" s="216" t="str">
        <f t="shared" si="3"/>
        <v>ok</v>
      </c>
      <c r="AO331" s="217" t="s">
        <v>617</v>
      </c>
      <c r="AP331" s="218" t="b">
        <v>0</v>
      </c>
      <c r="AQ331" s="218" t="b">
        <v>0</v>
      </c>
      <c r="AR331" s="218" t="b">
        <v>0</v>
      </c>
      <c r="AS331" s="222" t="b">
        <v>0</v>
      </c>
      <c r="AT331" s="223">
        <f t="shared" si="4"/>
        <v>1</v>
      </c>
      <c r="AU331" s="224" t="s">
        <v>334</v>
      </c>
      <c r="AV331" s="223" t="s">
        <v>618</v>
      </c>
      <c r="AW331" s="217">
        <f>AT332</f>
        <v>1</v>
      </c>
      <c r="AX331" s="217" t="str">
        <f t="shared" si="1"/>
        <v>申請に必要な防水工事業の許可がありません。</v>
      </c>
      <c r="AY331" s="217" t="s">
        <v>780</v>
      </c>
      <c r="AZ331" s="217" t="s">
        <v>206</v>
      </c>
      <c r="BA331" s="126"/>
      <c r="BB331" s="126"/>
      <c r="BC331" s="126"/>
    </row>
    <row r="332" spans="1:55" ht="18.75" customHeight="1">
      <c r="A332" s="518"/>
      <c r="B332" s="502"/>
      <c r="C332" s="679"/>
      <c r="D332" s="874" t="s">
        <v>737</v>
      </c>
      <c r="E332" s="875"/>
      <c r="F332" s="875"/>
      <c r="G332" s="647"/>
      <c r="H332" s="648"/>
      <c r="I332" s="694" t="s">
        <v>828</v>
      </c>
      <c r="J332" s="695"/>
      <c r="K332" s="695"/>
      <c r="L332" s="695"/>
      <c r="M332" s="695"/>
      <c r="N332" s="695"/>
      <c r="O332" s="695"/>
      <c r="P332" s="695"/>
      <c r="Q332" s="695"/>
      <c r="R332" s="695"/>
      <c r="S332" s="695"/>
      <c r="T332" s="695"/>
      <c r="U332" s="695"/>
      <c r="V332" s="695"/>
      <c r="W332" s="695"/>
      <c r="X332" s="695"/>
      <c r="Y332" s="695"/>
      <c r="Z332" s="695"/>
      <c r="AA332" s="695"/>
      <c r="AB332" s="695"/>
      <c r="AC332" s="695"/>
      <c r="AD332" s="695"/>
      <c r="AE332" s="695"/>
      <c r="AF332" s="695"/>
      <c r="AG332" s="695"/>
      <c r="AH332" s="695"/>
      <c r="AI332" s="695"/>
      <c r="AJ332" s="695"/>
      <c r="AK332" s="696"/>
      <c r="AN332" s="216" t="str">
        <f t="shared" si="3"/>
        <v>ok</v>
      </c>
      <c r="AO332" s="217" t="s">
        <v>618</v>
      </c>
      <c r="AP332" s="218" t="b">
        <v>0</v>
      </c>
      <c r="AQ332" s="218" t="b">
        <v>0</v>
      </c>
      <c r="AR332" s="218" t="b">
        <v>0</v>
      </c>
      <c r="AS332" s="222" t="b">
        <v>0</v>
      </c>
      <c r="AT332" s="223">
        <f t="shared" si="4"/>
        <v>1</v>
      </c>
      <c r="AU332" s="224" t="s">
        <v>335</v>
      </c>
      <c r="AV332" s="223" t="s">
        <v>607</v>
      </c>
      <c r="AW332" s="217">
        <f>AT316</f>
        <v>1</v>
      </c>
      <c r="AX332" s="217" t="str">
        <f t="shared" si="1"/>
        <v>申請に必要な大工工事業の許可がありません。</v>
      </c>
      <c r="AY332" s="217" t="s">
        <v>781</v>
      </c>
      <c r="AZ332" s="217" t="s">
        <v>207</v>
      </c>
      <c r="BA332" s="126"/>
      <c r="BB332" s="126"/>
      <c r="BC332" s="126"/>
    </row>
    <row r="333" spans="1:55" ht="18.75" customHeight="1" thickBot="1">
      <c r="A333" s="518"/>
      <c r="B333" s="502"/>
      <c r="C333" s="454"/>
      <c r="D333" s="649" t="s">
        <v>738</v>
      </c>
      <c r="E333" s="650"/>
      <c r="F333" s="650"/>
      <c r="G333" s="650"/>
      <c r="H333" s="237"/>
      <c r="I333" s="694" t="s">
        <v>739</v>
      </c>
      <c r="J333" s="695"/>
      <c r="K333" s="695"/>
      <c r="L333" s="695"/>
      <c r="M333" s="695"/>
      <c r="N333" s="695"/>
      <c r="O333" s="695"/>
      <c r="P333" s="695"/>
      <c r="Q333" s="695"/>
      <c r="R333" s="695"/>
      <c r="S333" s="695"/>
      <c r="T333" s="695"/>
      <c r="U333" s="695"/>
      <c r="V333" s="695"/>
      <c r="W333" s="695"/>
      <c r="X333" s="695"/>
      <c r="Y333" s="695"/>
      <c r="Z333" s="695"/>
      <c r="AA333" s="695"/>
      <c r="AB333" s="695"/>
      <c r="AC333" s="695"/>
      <c r="AD333" s="695"/>
      <c r="AE333" s="695"/>
      <c r="AF333" s="695"/>
      <c r="AG333" s="695"/>
      <c r="AH333" s="695"/>
      <c r="AI333" s="695"/>
      <c r="AJ333" s="695"/>
      <c r="AK333" s="696"/>
      <c r="AN333" s="216" t="str">
        <f t="shared" si="3"/>
        <v>ok</v>
      </c>
      <c r="AO333" s="217" t="s">
        <v>619</v>
      </c>
      <c r="AP333" s="218" t="b">
        <v>0</v>
      </c>
      <c r="AQ333" s="218" t="b">
        <v>0</v>
      </c>
      <c r="AR333" s="218" t="b">
        <v>0</v>
      </c>
      <c r="AS333" s="222" t="b">
        <v>0</v>
      </c>
      <c r="AT333" s="223">
        <f t="shared" si="4"/>
        <v>1</v>
      </c>
      <c r="AU333" s="224" t="s">
        <v>336</v>
      </c>
      <c r="AV333" s="223" t="s">
        <v>635</v>
      </c>
      <c r="AW333" s="217">
        <f>AT317</f>
        <v>1</v>
      </c>
      <c r="AX333" s="217" t="str">
        <f t="shared" si="1"/>
        <v>申請に必要な左官工事業の許可がありません。</v>
      </c>
      <c r="AY333" s="217" t="s">
        <v>782</v>
      </c>
      <c r="AZ333" s="217" t="s">
        <v>208</v>
      </c>
      <c r="BA333" s="126"/>
      <c r="BB333" s="126"/>
      <c r="BC333" s="126"/>
    </row>
    <row r="334" spans="1:55" ht="26.25" customHeight="1" thickBot="1">
      <c r="A334" s="519"/>
      <c r="B334" s="503"/>
      <c r="C334" s="122" t="s">
        <v>68</v>
      </c>
      <c r="D334" s="558" t="s">
        <v>1348</v>
      </c>
      <c r="E334" s="559"/>
      <c r="F334" s="560"/>
      <c r="G334" s="514"/>
      <c r="H334" s="516"/>
      <c r="I334" s="113" t="s">
        <v>313</v>
      </c>
      <c r="J334" s="697"/>
      <c r="K334" s="698"/>
      <c r="L334" s="113" t="s">
        <v>312</v>
      </c>
      <c r="M334" s="697"/>
      <c r="N334" s="698"/>
      <c r="O334" s="113" t="s">
        <v>311</v>
      </c>
      <c r="P334" s="634">
        <f>IF(AND(AR350=TRUE,AR351=TRUE),AN344,AX353)</f>
      </c>
      <c r="Q334" s="634"/>
      <c r="R334" s="634"/>
      <c r="S334" s="634"/>
      <c r="T334" s="634"/>
      <c r="U334" s="634"/>
      <c r="V334" s="634"/>
      <c r="W334" s="634"/>
      <c r="X334" s="634"/>
      <c r="Y334" s="634"/>
      <c r="Z334" s="634"/>
      <c r="AA334" s="634"/>
      <c r="AB334" s="634"/>
      <c r="AC334" s="634"/>
      <c r="AD334" s="634"/>
      <c r="AE334" s="634"/>
      <c r="AF334" s="634"/>
      <c r="AG334" s="634"/>
      <c r="AH334" s="634"/>
      <c r="AI334" s="634"/>
      <c r="AJ334" s="634"/>
      <c r="AK334" s="635"/>
      <c r="AN334" s="216" t="str">
        <f t="shared" si="3"/>
        <v>ok</v>
      </c>
      <c r="AO334" s="217" t="s">
        <v>620</v>
      </c>
      <c r="AP334" s="218" t="b">
        <v>0</v>
      </c>
      <c r="AQ334" s="218" t="b">
        <v>0</v>
      </c>
      <c r="AR334" s="218" t="b">
        <v>0</v>
      </c>
      <c r="AS334" s="222" t="b">
        <v>0</v>
      </c>
      <c r="AT334" s="223">
        <f t="shared" si="4"/>
        <v>1</v>
      </c>
      <c r="AU334" s="224" t="s">
        <v>337</v>
      </c>
      <c r="AV334" s="223" t="s">
        <v>610</v>
      </c>
      <c r="AW334" s="217">
        <f>AT319</f>
        <v>1</v>
      </c>
      <c r="AX334" s="217" t="str">
        <f t="shared" si="1"/>
        <v>申請に必要な石工事業の許可がありません。</v>
      </c>
      <c r="AY334" s="217" t="s">
        <v>783</v>
      </c>
      <c r="AZ334" s="217" t="s">
        <v>209</v>
      </c>
      <c r="BA334" s="126"/>
      <c r="BB334" s="126"/>
      <c r="BC334" s="126"/>
    </row>
    <row r="335" spans="1:55" ht="7.5" customHeight="1">
      <c r="A335" s="336"/>
      <c r="B335" s="572"/>
      <c r="C335" s="572"/>
      <c r="D335" s="572"/>
      <c r="E335" s="572"/>
      <c r="F335" s="572"/>
      <c r="G335" s="703"/>
      <c r="H335" s="703"/>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2"/>
      <c r="AN335" s="216" t="str">
        <f t="shared" si="3"/>
        <v>ok</v>
      </c>
      <c r="AO335" s="217" t="s">
        <v>621</v>
      </c>
      <c r="AP335" s="218" t="b">
        <v>0</v>
      </c>
      <c r="AQ335" s="218" t="b">
        <v>0</v>
      </c>
      <c r="AR335" s="218" t="b">
        <v>0</v>
      </c>
      <c r="AS335" s="222" t="b">
        <v>0</v>
      </c>
      <c r="AT335" s="223">
        <f t="shared" si="4"/>
        <v>1</v>
      </c>
      <c r="AU335" s="224" t="s">
        <v>338</v>
      </c>
      <c r="AV335" s="223" t="s">
        <v>887</v>
      </c>
      <c r="AW335" s="217">
        <f>AT330</f>
        <v>1</v>
      </c>
      <c r="AX335" s="217" t="str">
        <f t="shared" si="1"/>
        <v>申請に必要なガラス工事業の許可がありません。</v>
      </c>
      <c r="AY335" s="217" t="s">
        <v>784</v>
      </c>
      <c r="AZ335" s="217" t="s">
        <v>210</v>
      </c>
      <c r="BA335" s="126"/>
      <c r="BB335" s="126"/>
      <c r="BC335" s="126"/>
    </row>
    <row r="336" spans="1:55" ht="30" customHeight="1">
      <c r="A336" s="655" t="s">
        <v>450</v>
      </c>
      <c r="B336" s="701"/>
      <c r="C336" s="701"/>
      <c r="D336" s="701"/>
      <c r="E336" s="701"/>
      <c r="F336" s="701"/>
      <c r="G336" s="701"/>
      <c r="H336" s="701"/>
      <c r="I336" s="701"/>
      <c r="J336" s="701"/>
      <c r="K336" s="701"/>
      <c r="L336" s="701"/>
      <c r="M336" s="701"/>
      <c r="N336" s="701"/>
      <c r="O336" s="701"/>
      <c r="P336" s="701"/>
      <c r="Q336" s="701"/>
      <c r="R336" s="701"/>
      <c r="S336" s="701"/>
      <c r="T336" s="701"/>
      <c r="U336" s="701"/>
      <c r="V336" s="701"/>
      <c r="W336" s="701"/>
      <c r="X336" s="701"/>
      <c r="Y336" s="701"/>
      <c r="Z336" s="701"/>
      <c r="AA336" s="701"/>
      <c r="AB336" s="701"/>
      <c r="AC336" s="701"/>
      <c r="AD336" s="701"/>
      <c r="AE336" s="701"/>
      <c r="AF336" s="701"/>
      <c r="AG336" s="701"/>
      <c r="AH336" s="701"/>
      <c r="AI336" s="701"/>
      <c r="AJ336" s="701"/>
      <c r="AK336" s="702"/>
      <c r="AN336" s="216" t="str">
        <f t="shared" si="3"/>
        <v>ok</v>
      </c>
      <c r="AO336" s="217" t="s">
        <v>622</v>
      </c>
      <c r="AP336" s="218" t="b">
        <v>0</v>
      </c>
      <c r="AQ336" s="218" t="b">
        <v>0</v>
      </c>
      <c r="AR336" s="218" t="b">
        <v>0</v>
      </c>
      <c r="AS336" s="222" t="b">
        <v>0</v>
      </c>
      <c r="AT336" s="223">
        <f t="shared" si="4"/>
        <v>1</v>
      </c>
      <c r="AU336" s="224" t="s">
        <v>339</v>
      </c>
      <c r="AV336" s="223" t="s">
        <v>888</v>
      </c>
      <c r="AW336" s="217">
        <f>AT323</f>
        <v>1</v>
      </c>
      <c r="AX336" s="217" t="str">
        <f t="shared" si="1"/>
        <v>申請に必要なﾀｲﾙ・れんが・ﾌﾞﾛｯｸ工事業の許可がありません。</v>
      </c>
      <c r="AY336" s="217" t="s">
        <v>785</v>
      </c>
      <c r="AZ336" s="217" t="s">
        <v>211</v>
      </c>
      <c r="BA336" s="126"/>
      <c r="BB336" s="126"/>
      <c r="BC336" s="126"/>
    </row>
    <row r="337" spans="1:55" ht="60" customHeight="1">
      <c r="A337" s="636" t="s">
        <v>584</v>
      </c>
      <c r="B337" s="639" t="s">
        <v>1296</v>
      </c>
      <c r="C337" s="632"/>
      <c r="D337" s="632"/>
      <c r="E337" s="632"/>
      <c r="F337" s="632"/>
      <c r="G337" s="632"/>
      <c r="H337" s="632"/>
      <c r="I337" s="632"/>
      <c r="J337" s="632"/>
      <c r="K337" s="632"/>
      <c r="L337" s="632"/>
      <c r="M337" s="632"/>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33"/>
      <c r="AN337" s="216" t="str">
        <f t="shared" si="3"/>
        <v>ok</v>
      </c>
      <c r="AO337" s="217" t="s">
        <v>623</v>
      </c>
      <c r="AP337" s="218" t="b">
        <v>0</v>
      </c>
      <c r="AQ337" s="218" t="b">
        <v>0</v>
      </c>
      <c r="AR337" s="218" t="b">
        <v>0</v>
      </c>
      <c r="AS337" s="222" t="b">
        <v>0</v>
      </c>
      <c r="AT337" s="223">
        <f t="shared" si="4"/>
        <v>1</v>
      </c>
      <c r="AU337" s="224" t="s">
        <v>340</v>
      </c>
      <c r="AV337" s="223" t="s">
        <v>615</v>
      </c>
      <c r="AW337" s="217">
        <f>AT325</f>
        <v>1</v>
      </c>
      <c r="AX337" s="217" t="str">
        <f t="shared" si="1"/>
        <v>申請に必要な鉄筋工事業の許可がありません。</v>
      </c>
      <c r="AY337" s="217" t="s">
        <v>786</v>
      </c>
      <c r="AZ337" s="217" t="s">
        <v>212</v>
      </c>
      <c r="BA337" s="126"/>
      <c r="BB337" s="126"/>
      <c r="BC337" s="126"/>
    </row>
    <row r="338" spans="1:55" ht="56.25" customHeight="1" thickBot="1">
      <c r="A338" s="637"/>
      <c r="B338" s="709" t="s">
        <v>636</v>
      </c>
      <c r="C338" s="709"/>
      <c r="D338" s="709"/>
      <c r="E338" s="709"/>
      <c r="F338" s="641" t="s">
        <v>585</v>
      </c>
      <c r="G338" s="642"/>
      <c r="H338" s="642"/>
      <c r="I338" s="643"/>
      <c r="J338" s="710" t="s">
        <v>636</v>
      </c>
      <c r="K338" s="709"/>
      <c r="L338" s="709"/>
      <c r="M338" s="709"/>
      <c r="N338" s="709"/>
      <c r="O338" s="709"/>
      <c r="P338" s="709"/>
      <c r="Q338" s="709"/>
      <c r="R338" s="709"/>
      <c r="S338" s="709"/>
      <c r="T338" s="641" t="s">
        <v>585</v>
      </c>
      <c r="U338" s="642"/>
      <c r="V338" s="642"/>
      <c r="W338" s="643"/>
      <c r="X338" s="796" t="s">
        <v>636</v>
      </c>
      <c r="Y338" s="796"/>
      <c r="Z338" s="796"/>
      <c r="AA338" s="796"/>
      <c r="AB338" s="796"/>
      <c r="AC338" s="796"/>
      <c r="AD338" s="796"/>
      <c r="AE338" s="796"/>
      <c r="AF338" s="796"/>
      <c r="AG338" s="710"/>
      <c r="AH338" s="641" t="s">
        <v>585</v>
      </c>
      <c r="AI338" s="642"/>
      <c r="AJ338" s="642"/>
      <c r="AK338" s="643"/>
      <c r="AN338" s="216" t="str">
        <f t="shared" si="3"/>
        <v>ok</v>
      </c>
      <c r="AO338" s="217" t="s">
        <v>624</v>
      </c>
      <c r="AP338" s="218" t="b">
        <v>0</v>
      </c>
      <c r="AQ338" s="218" t="b">
        <v>0</v>
      </c>
      <c r="AR338" s="218" t="b">
        <v>0</v>
      </c>
      <c r="AS338" s="222" t="b">
        <v>0</v>
      </c>
      <c r="AT338" s="223">
        <f t="shared" si="4"/>
        <v>1</v>
      </c>
      <c r="AU338" s="224" t="s">
        <v>341</v>
      </c>
      <c r="AV338" s="223" t="s">
        <v>611</v>
      </c>
      <c r="AW338" s="217">
        <f>AT320</f>
        <v>1</v>
      </c>
      <c r="AX338" s="217" t="str">
        <f t="shared" si="1"/>
        <v>申請に必要な屋根工事業の許可がありません。</v>
      </c>
      <c r="AY338" s="217" t="s">
        <v>787</v>
      </c>
      <c r="AZ338" s="217" t="s">
        <v>213</v>
      </c>
      <c r="BA338" s="126"/>
      <c r="BB338" s="126"/>
      <c r="BC338" s="126"/>
    </row>
    <row r="339" spans="1:55" ht="21" customHeight="1" thickTop="1">
      <c r="A339" s="637"/>
      <c r="B339" s="644" t="s">
        <v>491</v>
      </c>
      <c r="C339" s="645"/>
      <c r="D339" s="645"/>
      <c r="E339" s="646"/>
      <c r="F339" s="503" t="s">
        <v>605</v>
      </c>
      <c r="G339" s="503"/>
      <c r="H339" s="503"/>
      <c r="I339" s="693"/>
      <c r="J339" s="646" t="s">
        <v>502</v>
      </c>
      <c r="K339" s="459"/>
      <c r="L339" s="459"/>
      <c r="M339" s="459"/>
      <c r="N339" s="459"/>
      <c r="O339" s="459"/>
      <c r="P339" s="459"/>
      <c r="Q339" s="459"/>
      <c r="R339" s="459"/>
      <c r="S339" s="459"/>
      <c r="T339" s="503" t="s">
        <v>606</v>
      </c>
      <c r="U339" s="503"/>
      <c r="V339" s="503"/>
      <c r="W339" s="693"/>
      <c r="X339" s="645" t="s">
        <v>513</v>
      </c>
      <c r="Y339" s="645"/>
      <c r="Z339" s="645"/>
      <c r="AA339" s="645"/>
      <c r="AB339" s="645"/>
      <c r="AC339" s="645"/>
      <c r="AD339" s="645"/>
      <c r="AE339" s="645"/>
      <c r="AF339" s="645"/>
      <c r="AG339" s="646"/>
      <c r="AH339" s="503" t="s">
        <v>616</v>
      </c>
      <c r="AI339" s="503"/>
      <c r="AJ339" s="503"/>
      <c r="AK339" s="503"/>
      <c r="AN339" s="216" t="str">
        <f t="shared" si="3"/>
        <v>ok</v>
      </c>
      <c r="AO339" s="217" t="s">
        <v>625</v>
      </c>
      <c r="AP339" s="218" t="b">
        <v>0</v>
      </c>
      <c r="AQ339" s="218" t="b">
        <v>0</v>
      </c>
      <c r="AR339" s="218" t="b">
        <v>0</v>
      </c>
      <c r="AS339" s="222" t="b">
        <v>0</v>
      </c>
      <c r="AT339" s="223">
        <f t="shared" si="4"/>
        <v>1</v>
      </c>
      <c r="AU339" s="224" t="s">
        <v>315</v>
      </c>
      <c r="AV339" s="223" t="s">
        <v>616</v>
      </c>
      <c r="AW339" s="217">
        <f>AT329</f>
        <v>1</v>
      </c>
      <c r="AX339" s="217" t="str">
        <f t="shared" si="1"/>
        <v>申請に必要な板金工事業の許可がありません。</v>
      </c>
      <c r="AY339" s="217" t="s">
        <v>788</v>
      </c>
      <c r="AZ339" s="217" t="s">
        <v>214</v>
      </c>
      <c r="BA339" s="126"/>
      <c r="BB339" s="126"/>
      <c r="BC339" s="126"/>
    </row>
    <row r="340" spans="1:55" ht="21" customHeight="1">
      <c r="A340" s="637"/>
      <c r="B340" s="474" t="s">
        <v>492</v>
      </c>
      <c r="C340" s="474"/>
      <c r="D340" s="474"/>
      <c r="E340" s="474"/>
      <c r="F340" s="470" t="s">
        <v>630</v>
      </c>
      <c r="G340" s="470"/>
      <c r="H340" s="470"/>
      <c r="I340" s="584"/>
      <c r="J340" s="633" t="s">
        <v>503</v>
      </c>
      <c r="K340" s="474"/>
      <c r="L340" s="474"/>
      <c r="M340" s="474"/>
      <c r="N340" s="474"/>
      <c r="O340" s="474"/>
      <c r="P340" s="474"/>
      <c r="Q340" s="474"/>
      <c r="R340" s="474"/>
      <c r="S340" s="474"/>
      <c r="T340" s="470" t="s">
        <v>606</v>
      </c>
      <c r="U340" s="470"/>
      <c r="V340" s="470"/>
      <c r="W340" s="584"/>
      <c r="X340" s="632" t="s">
        <v>514</v>
      </c>
      <c r="Y340" s="632"/>
      <c r="Z340" s="632"/>
      <c r="AA340" s="632"/>
      <c r="AB340" s="632"/>
      <c r="AC340" s="632"/>
      <c r="AD340" s="632"/>
      <c r="AE340" s="632"/>
      <c r="AF340" s="632"/>
      <c r="AG340" s="633"/>
      <c r="AH340" s="470" t="s">
        <v>625</v>
      </c>
      <c r="AI340" s="470"/>
      <c r="AJ340" s="470"/>
      <c r="AK340" s="470"/>
      <c r="AN340" s="216" t="str">
        <f t="shared" si="3"/>
        <v>ok</v>
      </c>
      <c r="AO340" s="217" t="s">
        <v>626</v>
      </c>
      <c r="AP340" s="218" t="b">
        <v>0</v>
      </c>
      <c r="AQ340" s="218" t="b">
        <v>0</v>
      </c>
      <c r="AR340" s="218" t="b">
        <v>0</v>
      </c>
      <c r="AS340" s="222" t="b">
        <v>0</v>
      </c>
      <c r="AT340" s="223">
        <f t="shared" si="4"/>
        <v>1</v>
      </c>
      <c r="AU340" s="224" t="s">
        <v>342</v>
      </c>
      <c r="AV340" s="223" t="s">
        <v>625</v>
      </c>
      <c r="AW340" s="217">
        <f>AT339</f>
        <v>1</v>
      </c>
      <c r="AX340" s="217" t="str">
        <f t="shared" si="1"/>
        <v>申請に必要な建具工事業の許可がありません。</v>
      </c>
      <c r="AY340" s="217" t="s">
        <v>789</v>
      </c>
      <c r="AZ340" s="217" t="s">
        <v>215</v>
      </c>
      <c r="BA340" s="126"/>
      <c r="BB340" s="126"/>
      <c r="BC340" s="126"/>
    </row>
    <row r="341" spans="1:55" ht="30" customHeight="1">
      <c r="A341" s="637"/>
      <c r="B341" s="474" t="s">
        <v>629</v>
      </c>
      <c r="C341" s="474"/>
      <c r="D341" s="474"/>
      <c r="E341" s="474"/>
      <c r="F341" s="470" t="s">
        <v>864</v>
      </c>
      <c r="G341" s="470"/>
      <c r="H341" s="470"/>
      <c r="I341" s="584"/>
      <c r="J341" s="633" t="s">
        <v>504</v>
      </c>
      <c r="K341" s="474"/>
      <c r="L341" s="474"/>
      <c r="M341" s="474"/>
      <c r="N341" s="474"/>
      <c r="O341" s="474"/>
      <c r="P341" s="474"/>
      <c r="Q341" s="474"/>
      <c r="R341" s="474"/>
      <c r="S341" s="474"/>
      <c r="T341" s="470" t="s">
        <v>1134</v>
      </c>
      <c r="U341" s="470"/>
      <c r="V341" s="470"/>
      <c r="W341" s="584"/>
      <c r="X341" s="632" t="s">
        <v>515</v>
      </c>
      <c r="Y341" s="632"/>
      <c r="Z341" s="632"/>
      <c r="AA341" s="632"/>
      <c r="AB341" s="632"/>
      <c r="AC341" s="632"/>
      <c r="AD341" s="632"/>
      <c r="AE341" s="632"/>
      <c r="AF341" s="632"/>
      <c r="AG341" s="633"/>
      <c r="AH341" s="470" t="s">
        <v>619</v>
      </c>
      <c r="AI341" s="470"/>
      <c r="AJ341" s="470"/>
      <c r="AK341" s="470"/>
      <c r="AN341" s="216" t="str">
        <f t="shared" si="3"/>
        <v>ok</v>
      </c>
      <c r="AO341" s="217" t="s">
        <v>627</v>
      </c>
      <c r="AP341" s="218" t="b">
        <v>0</v>
      </c>
      <c r="AQ341" s="218" t="b">
        <v>0</v>
      </c>
      <c r="AR341" s="218" t="b">
        <v>0</v>
      </c>
      <c r="AS341" s="222" t="b">
        <v>0</v>
      </c>
      <c r="AT341" s="223">
        <f t="shared" si="4"/>
        <v>1</v>
      </c>
      <c r="AU341" s="224" t="s">
        <v>343</v>
      </c>
      <c r="AV341" s="223" t="s">
        <v>619</v>
      </c>
      <c r="AW341" s="217">
        <f>AT333</f>
        <v>1</v>
      </c>
      <c r="AX341" s="217" t="str">
        <f t="shared" si="1"/>
        <v>申請に必要な内装仕上工事業の許可がありません。</v>
      </c>
      <c r="AY341" s="217" t="s">
        <v>790</v>
      </c>
      <c r="AZ341" s="217" t="s">
        <v>216</v>
      </c>
      <c r="BA341" s="126"/>
      <c r="BB341" s="126"/>
      <c r="BC341" s="126"/>
    </row>
    <row r="342" spans="1:55" ht="21" customHeight="1">
      <c r="A342" s="637"/>
      <c r="B342" s="474" t="s">
        <v>494</v>
      </c>
      <c r="C342" s="474"/>
      <c r="D342" s="474"/>
      <c r="E342" s="474"/>
      <c r="F342" s="470" t="s">
        <v>630</v>
      </c>
      <c r="G342" s="470"/>
      <c r="H342" s="470"/>
      <c r="I342" s="584"/>
      <c r="J342" s="633" t="s">
        <v>505</v>
      </c>
      <c r="K342" s="474"/>
      <c r="L342" s="474"/>
      <c r="M342" s="474"/>
      <c r="N342" s="474"/>
      <c r="O342" s="474"/>
      <c r="P342" s="474"/>
      <c r="Q342" s="474"/>
      <c r="R342" s="474"/>
      <c r="S342" s="474"/>
      <c r="T342" s="470" t="s">
        <v>617</v>
      </c>
      <c r="U342" s="470"/>
      <c r="V342" s="470"/>
      <c r="W342" s="584"/>
      <c r="X342" s="632" t="s">
        <v>516</v>
      </c>
      <c r="Y342" s="632"/>
      <c r="Z342" s="632"/>
      <c r="AA342" s="632"/>
      <c r="AB342" s="632"/>
      <c r="AC342" s="632"/>
      <c r="AD342" s="632"/>
      <c r="AE342" s="632"/>
      <c r="AF342" s="632"/>
      <c r="AG342" s="633"/>
      <c r="AH342" s="470" t="s">
        <v>612</v>
      </c>
      <c r="AI342" s="470"/>
      <c r="AJ342" s="470"/>
      <c r="AK342" s="470"/>
      <c r="AN342" s="216" t="str">
        <f t="shared" si="3"/>
        <v>ok</v>
      </c>
      <c r="AO342" s="217" t="s">
        <v>628</v>
      </c>
      <c r="AP342" s="218" t="b">
        <v>0</v>
      </c>
      <c r="AQ342" s="218" t="b">
        <v>0</v>
      </c>
      <c r="AR342" s="218" t="b">
        <v>0</v>
      </c>
      <c r="AS342" s="222" t="b">
        <v>0</v>
      </c>
      <c r="AT342" s="223">
        <f t="shared" si="4"/>
        <v>1</v>
      </c>
      <c r="AU342" s="224" t="s">
        <v>344</v>
      </c>
      <c r="AV342" s="223" t="s">
        <v>612</v>
      </c>
      <c r="AW342" s="217">
        <f>AT321</f>
        <v>1</v>
      </c>
      <c r="AX342" s="217" t="str">
        <f t="shared" si="1"/>
        <v>申請に必要な電気工事業の許可がありません。</v>
      </c>
      <c r="AY342" s="217" t="s">
        <v>791</v>
      </c>
      <c r="AZ342" s="217" t="s">
        <v>217</v>
      </c>
      <c r="BA342" s="126"/>
      <c r="BB342" s="126"/>
      <c r="BC342" s="126"/>
    </row>
    <row r="343" spans="1:55" ht="21" customHeight="1">
      <c r="A343" s="637"/>
      <c r="B343" s="474" t="s">
        <v>495</v>
      </c>
      <c r="C343" s="474"/>
      <c r="D343" s="474"/>
      <c r="E343" s="474"/>
      <c r="F343" s="470" t="s">
        <v>614</v>
      </c>
      <c r="G343" s="470"/>
      <c r="H343" s="470"/>
      <c r="I343" s="584"/>
      <c r="J343" s="633" t="s">
        <v>506</v>
      </c>
      <c r="K343" s="474"/>
      <c r="L343" s="474"/>
      <c r="M343" s="474"/>
      <c r="N343" s="474"/>
      <c r="O343" s="474"/>
      <c r="P343" s="474"/>
      <c r="Q343" s="474"/>
      <c r="R343" s="474"/>
      <c r="S343" s="474"/>
      <c r="T343" s="470" t="s">
        <v>618</v>
      </c>
      <c r="U343" s="470"/>
      <c r="V343" s="470"/>
      <c r="W343" s="584"/>
      <c r="X343" s="632" t="s">
        <v>942</v>
      </c>
      <c r="Y343" s="632"/>
      <c r="Z343" s="632"/>
      <c r="AA343" s="632"/>
      <c r="AB343" s="632"/>
      <c r="AC343" s="632"/>
      <c r="AD343" s="632"/>
      <c r="AE343" s="632"/>
      <c r="AF343" s="632"/>
      <c r="AG343" s="633"/>
      <c r="AH343" s="470" t="s">
        <v>622</v>
      </c>
      <c r="AI343" s="470"/>
      <c r="AJ343" s="470"/>
      <c r="AK343" s="470"/>
      <c r="AN343" s="157" t="s">
        <v>838</v>
      </c>
      <c r="AO343" s="126"/>
      <c r="AP343" s="126"/>
      <c r="AQ343" s="126"/>
      <c r="AR343" s="126"/>
      <c r="AS343" s="126"/>
      <c r="AT343" s="217"/>
      <c r="AU343" s="224" t="s">
        <v>345</v>
      </c>
      <c r="AV343" s="217" t="s">
        <v>622</v>
      </c>
      <c r="AW343" s="217">
        <f>AT336</f>
        <v>1</v>
      </c>
      <c r="AX343" s="217" t="str">
        <f t="shared" si="1"/>
        <v>申請に必要な電気通信工事業の許可がありません。</v>
      </c>
      <c r="AY343" s="217" t="s">
        <v>792</v>
      </c>
      <c r="AZ343" s="217" t="s">
        <v>218</v>
      </c>
      <c r="BA343" s="126"/>
      <c r="BB343" s="126"/>
      <c r="BC343" s="126"/>
    </row>
    <row r="344" spans="1:55" ht="21" customHeight="1">
      <c r="A344" s="637"/>
      <c r="B344" s="474" t="s">
        <v>496</v>
      </c>
      <c r="C344" s="474"/>
      <c r="D344" s="474"/>
      <c r="E344" s="474"/>
      <c r="F344" s="470" t="s">
        <v>865</v>
      </c>
      <c r="G344" s="470"/>
      <c r="H344" s="470"/>
      <c r="I344" s="584"/>
      <c r="J344" s="633" t="s">
        <v>507</v>
      </c>
      <c r="K344" s="474"/>
      <c r="L344" s="474"/>
      <c r="M344" s="474"/>
      <c r="N344" s="474"/>
      <c r="O344" s="474"/>
      <c r="P344" s="474"/>
      <c r="Q344" s="474"/>
      <c r="R344" s="474"/>
      <c r="S344" s="474"/>
      <c r="T344" s="470" t="s">
        <v>607</v>
      </c>
      <c r="U344" s="470"/>
      <c r="V344" s="470"/>
      <c r="W344" s="584"/>
      <c r="X344" s="632" t="s">
        <v>517</v>
      </c>
      <c r="Y344" s="632"/>
      <c r="Z344" s="632"/>
      <c r="AA344" s="632"/>
      <c r="AB344" s="632"/>
      <c r="AC344" s="632"/>
      <c r="AD344" s="632"/>
      <c r="AE344" s="632"/>
      <c r="AF344" s="632"/>
      <c r="AG344" s="633"/>
      <c r="AH344" s="470" t="s">
        <v>613</v>
      </c>
      <c r="AI344" s="470"/>
      <c r="AJ344" s="470"/>
      <c r="AK344" s="470"/>
      <c r="AN344" s="157" t="s">
        <v>837</v>
      </c>
      <c r="AO344" s="126"/>
      <c r="AP344" s="126"/>
      <c r="AQ344" s="126"/>
      <c r="AR344" s="126"/>
      <c r="AS344" s="126"/>
      <c r="AT344" s="217"/>
      <c r="AU344" s="224" t="s">
        <v>346</v>
      </c>
      <c r="AV344" s="217" t="s">
        <v>613</v>
      </c>
      <c r="AW344" s="217">
        <f>AT322</f>
        <v>1</v>
      </c>
      <c r="AX344" s="217" t="str">
        <f t="shared" si="1"/>
        <v>申請に必要な管工事業の許可がありません。</v>
      </c>
      <c r="AY344" s="217" t="s">
        <v>793</v>
      </c>
      <c r="AZ344" s="217" t="s">
        <v>219</v>
      </c>
      <c r="BA344" s="126"/>
      <c r="BB344" s="126"/>
      <c r="BC344" s="126"/>
    </row>
    <row r="345" spans="1:55" ht="21" customHeight="1">
      <c r="A345" s="637"/>
      <c r="B345" s="474" t="s">
        <v>497</v>
      </c>
      <c r="C345" s="474"/>
      <c r="D345" s="474"/>
      <c r="E345" s="474"/>
      <c r="F345" s="470" t="s">
        <v>623</v>
      </c>
      <c r="G345" s="470"/>
      <c r="H345" s="470"/>
      <c r="I345" s="584"/>
      <c r="J345" s="633" t="s">
        <v>633</v>
      </c>
      <c r="K345" s="474"/>
      <c r="L345" s="474"/>
      <c r="M345" s="474"/>
      <c r="N345" s="474"/>
      <c r="O345" s="474"/>
      <c r="P345" s="474"/>
      <c r="Q345" s="474"/>
      <c r="R345" s="474"/>
      <c r="S345" s="474"/>
      <c r="T345" s="470" t="s">
        <v>635</v>
      </c>
      <c r="U345" s="470"/>
      <c r="V345" s="470"/>
      <c r="W345" s="584"/>
      <c r="X345" s="632" t="s">
        <v>518</v>
      </c>
      <c r="Y345" s="632"/>
      <c r="Z345" s="632"/>
      <c r="AA345" s="632"/>
      <c r="AB345" s="632"/>
      <c r="AC345" s="632"/>
      <c r="AD345" s="632"/>
      <c r="AE345" s="632"/>
      <c r="AF345" s="632"/>
      <c r="AG345" s="633"/>
      <c r="AH345" s="470" t="s">
        <v>862</v>
      </c>
      <c r="AI345" s="470"/>
      <c r="AJ345" s="470"/>
      <c r="AK345" s="470"/>
      <c r="AN345" s="126" t="s">
        <v>225</v>
      </c>
      <c r="AP345" s="126"/>
      <c r="AQ345" s="126"/>
      <c r="AR345" s="126"/>
      <c r="AS345" s="126"/>
      <c r="AT345" s="217"/>
      <c r="AU345" s="224" t="s">
        <v>347</v>
      </c>
      <c r="AV345" s="217" t="s">
        <v>889</v>
      </c>
      <c r="AW345" s="217">
        <f>IF(OR(AT334=0,AT340=0),0,IF(AT313=1,2,1))</f>
        <v>1</v>
      </c>
      <c r="AX345" s="217" t="str">
        <f t="shared" si="1"/>
        <v>申請に必要な水道施設工事業または機械器具設置工事業の許可がありません。</v>
      </c>
      <c r="AY345" s="217" t="s">
        <v>794</v>
      </c>
      <c r="AZ345" s="217" t="s">
        <v>220</v>
      </c>
      <c r="BA345" s="126"/>
      <c r="BB345" s="126"/>
      <c r="BC345" s="126"/>
    </row>
    <row r="346" spans="1:55" ht="21" customHeight="1">
      <c r="A346" s="637"/>
      <c r="B346" s="474" t="s">
        <v>498</v>
      </c>
      <c r="C346" s="474"/>
      <c r="D346" s="474"/>
      <c r="E346" s="474"/>
      <c r="F346" s="470" t="s">
        <v>617</v>
      </c>
      <c r="G346" s="470"/>
      <c r="H346" s="470"/>
      <c r="I346" s="584"/>
      <c r="J346" s="633" t="s">
        <v>509</v>
      </c>
      <c r="K346" s="474"/>
      <c r="L346" s="474"/>
      <c r="M346" s="474"/>
      <c r="N346" s="474"/>
      <c r="O346" s="474"/>
      <c r="P346" s="474"/>
      <c r="Q346" s="474"/>
      <c r="R346" s="474"/>
      <c r="S346" s="474"/>
      <c r="T346" s="470" t="s">
        <v>610</v>
      </c>
      <c r="U346" s="470"/>
      <c r="V346" s="470"/>
      <c r="W346" s="584"/>
      <c r="X346" s="632" t="s">
        <v>870</v>
      </c>
      <c r="Y346" s="632"/>
      <c r="Z346" s="632"/>
      <c r="AA346" s="632"/>
      <c r="AB346" s="632"/>
      <c r="AC346" s="632"/>
      <c r="AD346" s="632"/>
      <c r="AE346" s="632"/>
      <c r="AF346" s="632"/>
      <c r="AG346" s="633"/>
      <c r="AH346" s="470" t="s">
        <v>863</v>
      </c>
      <c r="AI346" s="470"/>
      <c r="AJ346" s="470"/>
      <c r="AK346" s="470"/>
      <c r="AN346" s="126" t="s">
        <v>832</v>
      </c>
      <c r="AP346" s="126"/>
      <c r="AQ346" s="126"/>
      <c r="AR346" s="126"/>
      <c r="AS346" s="126"/>
      <c r="AT346" s="217"/>
      <c r="AU346" s="224" t="s">
        <v>348</v>
      </c>
      <c r="AV346" s="217" t="s">
        <v>890</v>
      </c>
      <c r="AW346" s="217">
        <f>IF(OR(AT334=0,AT342=0),0,IF(AT313=1,2,1))</f>
        <v>1</v>
      </c>
      <c r="AX346" s="217" t="str">
        <f t="shared" si="1"/>
        <v>申請に必要な清掃施設工事業または機械器具設置工事業の許可がありません。</v>
      </c>
      <c r="AY346" s="217" t="s">
        <v>795</v>
      </c>
      <c r="AZ346" s="217" t="s">
        <v>221</v>
      </c>
      <c r="BA346" s="126"/>
      <c r="BB346" s="126"/>
      <c r="BC346" s="126"/>
    </row>
    <row r="347" spans="1:55" ht="21" customHeight="1">
      <c r="A347" s="637"/>
      <c r="B347" s="474" t="s">
        <v>499</v>
      </c>
      <c r="C347" s="474"/>
      <c r="D347" s="474"/>
      <c r="E347" s="474"/>
      <c r="F347" s="470" t="s">
        <v>866</v>
      </c>
      <c r="G347" s="470"/>
      <c r="H347" s="470"/>
      <c r="I347" s="584"/>
      <c r="J347" s="633" t="s">
        <v>510</v>
      </c>
      <c r="K347" s="474"/>
      <c r="L347" s="474"/>
      <c r="M347" s="474"/>
      <c r="N347" s="474"/>
      <c r="O347" s="474"/>
      <c r="P347" s="474"/>
      <c r="Q347" s="474"/>
      <c r="R347" s="474"/>
      <c r="S347" s="474"/>
      <c r="T347" s="470" t="s">
        <v>867</v>
      </c>
      <c r="U347" s="470"/>
      <c r="V347" s="470"/>
      <c r="W347" s="584"/>
      <c r="X347" s="632" t="s">
        <v>861</v>
      </c>
      <c r="Y347" s="632"/>
      <c r="Z347" s="632"/>
      <c r="AA347" s="632"/>
      <c r="AB347" s="632"/>
      <c r="AC347" s="632"/>
      <c r="AD347" s="632"/>
      <c r="AE347" s="632"/>
      <c r="AF347" s="632"/>
      <c r="AG347" s="633"/>
      <c r="AH347" s="470" t="s">
        <v>620</v>
      </c>
      <c r="AI347" s="470"/>
      <c r="AJ347" s="470"/>
      <c r="AK347" s="470"/>
      <c r="AN347" s="158" t="s">
        <v>192</v>
      </c>
      <c r="AO347" s="158"/>
      <c r="AR347" s="206">
        <f>'申請要領'!E41</f>
        <v>44805</v>
      </c>
      <c r="AT347" s="225"/>
      <c r="AU347" s="224" t="s">
        <v>349</v>
      </c>
      <c r="AV347" s="226" t="s">
        <v>620</v>
      </c>
      <c r="AW347" s="206">
        <f>AT334</f>
        <v>1</v>
      </c>
      <c r="AX347" s="217" t="str">
        <f t="shared" si="1"/>
        <v>申請に必要な機械器具設置工事業の許可がありません。</v>
      </c>
      <c r="AY347" s="217" t="s">
        <v>796</v>
      </c>
      <c r="AZ347" s="217" t="s">
        <v>222</v>
      </c>
      <c r="BA347" s="126"/>
      <c r="BB347" s="126"/>
      <c r="BC347" s="126"/>
    </row>
    <row r="348" spans="1:55" ht="21" customHeight="1">
      <c r="A348" s="637"/>
      <c r="B348" s="474" t="s">
        <v>500</v>
      </c>
      <c r="C348" s="474"/>
      <c r="D348" s="474"/>
      <c r="E348" s="474"/>
      <c r="F348" s="470" t="s">
        <v>868</v>
      </c>
      <c r="G348" s="470"/>
      <c r="H348" s="470"/>
      <c r="I348" s="584"/>
      <c r="J348" s="633" t="s">
        <v>634</v>
      </c>
      <c r="K348" s="474"/>
      <c r="L348" s="474"/>
      <c r="M348" s="474"/>
      <c r="N348" s="474"/>
      <c r="O348" s="474"/>
      <c r="P348" s="474"/>
      <c r="Q348" s="474"/>
      <c r="R348" s="474"/>
      <c r="S348" s="474"/>
      <c r="T348" s="470" t="s">
        <v>869</v>
      </c>
      <c r="U348" s="470"/>
      <c r="V348" s="470"/>
      <c r="W348" s="584"/>
      <c r="X348" s="632" t="s">
        <v>519</v>
      </c>
      <c r="Y348" s="632"/>
      <c r="Z348" s="632"/>
      <c r="AA348" s="632"/>
      <c r="AB348" s="632"/>
      <c r="AC348" s="632"/>
      <c r="AD348" s="632"/>
      <c r="AE348" s="632"/>
      <c r="AF348" s="632"/>
      <c r="AG348" s="633"/>
      <c r="AH348" s="470" t="s">
        <v>621</v>
      </c>
      <c r="AI348" s="470"/>
      <c r="AJ348" s="470"/>
      <c r="AK348" s="470"/>
      <c r="AN348" s="158" t="str">
        <f>D334&amp;G334&amp;I334&amp;J334&amp;L334&amp;M334&amp;O334</f>
        <v>令和年月日</v>
      </c>
      <c r="AR348" s="206" t="e">
        <f>DATEVALUE(AN348)</f>
        <v>#VALUE!</v>
      </c>
      <c r="AT348" s="225"/>
      <c r="AU348" s="224" t="s">
        <v>350</v>
      </c>
      <c r="AV348" s="226" t="s">
        <v>621</v>
      </c>
      <c r="AW348" s="206">
        <f>AT335</f>
        <v>1</v>
      </c>
      <c r="AX348" s="217" t="str">
        <f t="shared" si="1"/>
        <v>申請に必要な熱絶縁工事業の許可がありません。</v>
      </c>
      <c r="AY348" s="217" t="s">
        <v>196</v>
      </c>
      <c r="AZ348" s="217" t="s">
        <v>223</v>
      </c>
      <c r="BA348" s="126"/>
      <c r="BB348" s="126"/>
      <c r="BC348" s="126"/>
    </row>
    <row r="349" spans="1:55" ht="21" customHeight="1">
      <c r="A349" s="637"/>
      <c r="B349" s="474" t="s">
        <v>631</v>
      </c>
      <c r="C349" s="474"/>
      <c r="D349" s="474"/>
      <c r="E349" s="474"/>
      <c r="F349" s="470" t="s">
        <v>624</v>
      </c>
      <c r="G349" s="470"/>
      <c r="H349" s="470"/>
      <c r="I349" s="584"/>
      <c r="J349" s="633" t="s">
        <v>511</v>
      </c>
      <c r="K349" s="474"/>
      <c r="L349" s="474"/>
      <c r="M349" s="474"/>
      <c r="N349" s="474"/>
      <c r="O349" s="474"/>
      <c r="P349" s="474"/>
      <c r="Q349" s="474"/>
      <c r="R349" s="474"/>
      <c r="S349" s="474"/>
      <c r="T349" s="470" t="s">
        <v>615</v>
      </c>
      <c r="U349" s="470"/>
      <c r="V349" s="470"/>
      <c r="W349" s="584"/>
      <c r="X349" s="632" t="s">
        <v>37</v>
      </c>
      <c r="Y349" s="632"/>
      <c r="Z349" s="632"/>
      <c r="AA349" s="632"/>
      <c r="AB349" s="632"/>
      <c r="AC349" s="632"/>
      <c r="AD349" s="632"/>
      <c r="AE349" s="632"/>
      <c r="AF349" s="632"/>
      <c r="AG349" s="633"/>
      <c r="AH349" s="470" t="s">
        <v>627</v>
      </c>
      <c r="AI349" s="470"/>
      <c r="AJ349" s="470"/>
      <c r="AK349" s="470"/>
      <c r="AN349" s="157" t="s">
        <v>894</v>
      </c>
      <c r="AR349" s="206" t="str">
        <f>IF(OR(G334=0,J334=0,M334=0),"×",IF(AR347&lt;=AR348,"p","×"))</f>
        <v>×</v>
      </c>
      <c r="AT349" s="225"/>
      <c r="AU349" s="224" t="s">
        <v>351</v>
      </c>
      <c r="AV349" s="226" t="s">
        <v>627</v>
      </c>
      <c r="AW349" s="206">
        <f>AT341</f>
        <v>1</v>
      </c>
      <c r="AX349" s="217" t="str">
        <f>IF(AW349=0,"",IF(AW349=1,AY349,AZ349))</f>
        <v>申請に必要な消防施設工事業の許可がありません。</v>
      </c>
      <c r="AY349" s="217" t="s">
        <v>197</v>
      </c>
      <c r="AZ349" s="217" t="s">
        <v>224</v>
      </c>
      <c r="BA349" s="126"/>
      <c r="BB349" s="126"/>
      <c r="BC349" s="126"/>
    </row>
    <row r="350" spans="1:55" ht="21" customHeight="1">
      <c r="A350" s="638"/>
      <c r="B350" s="474" t="s">
        <v>632</v>
      </c>
      <c r="C350" s="474"/>
      <c r="D350" s="474"/>
      <c r="E350" s="474"/>
      <c r="F350" s="470" t="s">
        <v>606</v>
      </c>
      <c r="G350" s="470"/>
      <c r="H350" s="470"/>
      <c r="I350" s="584"/>
      <c r="J350" s="633" t="s">
        <v>512</v>
      </c>
      <c r="K350" s="474"/>
      <c r="L350" s="474"/>
      <c r="M350" s="474"/>
      <c r="N350" s="474"/>
      <c r="O350" s="474"/>
      <c r="P350" s="474"/>
      <c r="Q350" s="474"/>
      <c r="R350" s="474"/>
      <c r="S350" s="474"/>
      <c r="T350" s="470" t="s">
        <v>611</v>
      </c>
      <c r="U350" s="470"/>
      <c r="V350" s="470"/>
      <c r="W350" s="584"/>
      <c r="X350" s="632" t="s">
        <v>520</v>
      </c>
      <c r="Y350" s="632"/>
      <c r="Z350" s="632"/>
      <c r="AA350" s="632"/>
      <c r="AB350" s="632"/>
      <c r="AC350" s="632"/>
      <c r="AD350" s="632"/>
      <c r="AE350" s="632"/>
      <c r="AF350" s="632"/>
      <c r="AG350" s="633"/>
      <c r="AH350" s="470" t="s">
        <v>614</v>
      </c>
      <c r="AI350" s="470"/>
      <c r="AJ350" s="470"/>
      <c r="AK350" s="470"/>
      <c r="AN350" s="157" t="s">
        <v>189</v>
      </c>
      <c r="AR350" s="209" t="b">
        <v>0</v>
      </c>
      <c r="AT350" s="225"/>
      <c r="AU350" s="224" t="s">
        <v>352</v>
      </c>
      <c r="AV350" s="226" t="s">
        <v>614</v>
      </c>
      <c r="AW350" s="206">
        <f>AT324</f>
        <v>1</v>
      </c>
      <c r="AX350" s="217" t="str">
        <f>IF(AW350=0,"",IF(AW350=1,AY350,AZ350))</f>
        <v>申請に必要な鋼構造物設置工事業の許可がありません。</v>
      </c>
      <c r="AY350" s="217" t="s">
        <v>773</v>
      </c>
      <c r="AZ350" s="217" t="s">
        <v>199</v>
      </c>
      <c r="BA350" s="126"/>
      <c r="BB350" s="126"/>
      <c r="BC350" s="126"/>
    </row>
    <row r="351" spans="1:55" ht="75" customHeight="1">
      <c r="A351" s="862" t="s">
        <v>470</v>
      </c>
      <c r="B351" s="863"/>
      <c r="C351" s="863"/>
      <c r="D351" s="863"/>
      <c r="E351" s="863"/>
      <c r="F351" s="863"/>
      <c r="G351" s="863"/>
      <c r="H351" s="863"/>
      <c r="I351" s="863"/>
      <c r="J351" s="863"/>
      <c r="K351" s="863"/>
      <c r="L351" s="863"/>
      <c r="M351" s="863"/>
      <c r="N351" s="863"/>
      <c r="O351" s="863"/>
      <c r="P351" s="863"/>
      <c r="Q351" s="863"/>
      <c r="R351" s="863"/>
      <c r="S351" s="863"/>
      <c r="T351" s="863"/>
      <c r="U351" s="863"/>
      <c r="V351" s="863"/>
      <c r="W351" s="863"/>
      <c r="X351" s="863"/>
      <c r="Y351" s="863"/>
      <c r="Z351" s="863"/>
      <c r="AA351" s="863"/>
      <c r="AB351" s="863"/>
      <c r="AC351" s="863"/>
      <c r="AD351" s="863"/>
      <c r="AE351" s="863"/>
      <c r="AF351" s="863"/>
      <c r="AG351" s="863"/>
      <c r="AH351" s="863"/>
      <c r="AI351" s="863"/>
      <c r="AJ351" s="863"/>
      <c r="AK351" s="864"/>
      <c r="AN351" s="865" t="s">
        <v>190</v>
      </c>
      <c r="AO351" s="865"/>
      <c r="AP351" s="865"/>
      <c r="AQ351" s="865"/>
      <c r="AR351" s="209" t="b">
        <v>0</v>
      </c>
      <c r="BA351" s="126"/>
      <c r="BB351" s="126"/>
      <c r="BC351" s="126"/>
    </row>
    <row r="352" spans="1:54" ht="15" customHeight="1" thickBot="1">
      <c r="A352" s="588" t="s">
        <v>876</v>
      </c>
      <c r="B352" s="589"/>
      <c r="C352" s="592">
        <f>IF(C353=0,"",IF(OR(C353=C355,C353=C357,C353=C359,C353=C361,C353=C363),AN355,""))</f>
      </c>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N352" s="157" t="s">
        <v>226</v>
      </c>
      <c r="AX352" s="157" t="s">
        <v>655</v>
      </c>
      <c r="AZ352" s="127"/>
      <c r="BA352" s="127"/>
      <c r="BB352" s="127"/>
    </row>
    <row r="353" spans="1:55" ht="26.25" customHeight="1" thickBot="1">
      <c r="A353" s="590"/>
      <c r="B353" s="591"/>
      <c r="C353" s="629"/>
      <c r="D353" s="630"/>
      <c r="E353" s="630"/>
      <c r="F353" s="630"/>
      <c r="G353" s="630"/>
      <c r="H353" s="630"/>
      <c r="I353" s="630"/>
      <c r="J353" s="630"/>
      <c r="K353" s="630"/>
      <c r="L353" s="631"/>
      <c r="M353" s="235"/>
      <c r="N353" s="634">
        <f>IF(C353=0,"",VLOOKUP(LEFT(C353,2),許可確認リスト,4,FALSE))</f>
      </c>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35"/>
      <c r="AM353" s="128"/>
      <c r="AN353" s="157" t="s">
        <v>839</v>
      </c>
      <c r="AX353" s="206">
        <f>IF(AR350=TRUE,AX355,IF(AR351=TRUE,AX357,AX359))</f>
      </c>
      <c r="AZ353" s="127"/>
      <c r="BA353" s="127"/>
      <c r="BB353" s="127"/>
      <c r="BC353" s="229"/>
    </row>
    <row r="354" spans="1:55" ht="15" customHeight="1" thickBot="1">
      <c r="A354" s="588" t="s">
        <v>43</v>
      </c>
      <c r="B354" s="589"/>
      <c r="C354" s="585">
        <f>IF(C355=0,"",IF(OR(C355=C353,C355=C357,C355=C359,C355=C361,C355=C363),AN355,""))</f>
      </c>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N354" s="208" t="s">
        <v>227</v>
      </c>
      <c r="AQ354" s="206">
        <f>IF(OR(G334=0,J334=0,M334=0),0,IF(AR351=TRUE,4,IF(AR347&lt;=AR348,1,IF(AR350=TRUE,3,2))))</f>
        <v>0</v>
      </c>
      <c r="AR354" s="157" t="s">
        <v>228</v>
      </c>
      <c r="AX354" s="127" t="s">
        <v>652</v>
      </c>
      <c r="AZ354" s="127"/>
      <c r="BA354" s="127"/>
      <c r="BB354" s="127"/>
      <c r="BC354" s="127"/>
    </row>
    <row r="355" spans="1:56" ht="26.25" customHeight="1" thickBot="1">
      <c r="A355" s="590"/>
      <c r="B355" s="591"/>
      <c r="C355" s="620"/>
      <c r="D355" s="621"/>
      <c r="E355" s="621"/>
      <c r="F355" s="621"/>
      <c r="G355" s="621"/>
      <c r="H355" s="621"/>
      <c r="I355" s="621"/>
      <c r="J355" s="621"/>
      <c r="K355" s="621"/>
      <c r="L355" s="622"/>
      <c r="M355" s="236"/>
      <c r="N355" s="618">
        <f>IF(C355="","",VLOOKUP(LEFT(C355,2),許可確認リスト,4,FALSE))</f>
      </c>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19"/>
      <c r="AM355" s="128"/>
      <c r="AN355" s="208" t="s">
        <v>471</v>
      </c>
      <c r="AX355" s="206" t="str">
        <f>IF(OR(G334=0,J334=0,M334=0),AN353,AN352)</f>
        <v>更新前の審査基準日を選択して下さい。</v>
      </c>
      <c r="AZ355" s="127"/>
      <c r="BA355" s="127"/>
      <c r="BB355" s="127"/>
      <c r="BC355" s="127"/>
      <c r="BD355" s="126"/>
    </row>
    <row r="356" spans="1:50" ht="15" customHeight="1" thickBot="1">
      <c r="A356" s="588" t="s">
        <v>44</v>
      </c>
      <c r="B356" s="589"/>
      <c r="C356" s="585">
        <f>IF(C357=0,"",IF(OR(C357=C353,C357=C355,C357=C359,C357=C361,C357=C363),AN355,""))</f>
      </c>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M356" s="133"/>
      <c r="AN356" s="127" t="s">
        <v>892</v>
      </c>
      <c r="AQ356" s="127" t="str">
        <f>IF(COUNTIF(AQ357:AQ362,"error")&gt;0,"error","ok")</f>
        <v>ok</v>
      </c>
      <c r="AX356" s="127" t="s">
        <v>654</v>
      </c>
    </row>
    <row r="357" spans="1:50" ht="26.25" customHeight="1" thickBot="1">
      <c r="A357" s="590"/>
      <c r="B357" s="591"/>
      <c r="C357" s="620"/>
      <c r="D357" s="621"/>
      <c r="E357" s="621"/>
      <c r="F357" s="621"/>
      <c r="G357" s="621"/>
      <c r="H357" s="621"/>
      <c r="I357" s="621"/>
      <c r="J357" s="621"/>
      <c r="K357" s="621"/>
      <c r="L357" s="622"/>
      <c r="M357" s="199"/>
      <c r="N357" s="618">
        <f>IF(C357="","",VLOOKUP(LEFT(C357,2),許可確認リスト,4,FALSE))</f>
      </c>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19"/>
      <c r="AM357" s="135"/>
      <c r="AN357" s="860" t="s">
        <v>235</v>
      </c>
      <c r="AO357" s="860"/>
      <c r="AP357" s="860"/>
      <c r="AQ357" s="127">
        <f>IF(C353=0,"",IF(AND(C352="",N353=""),"ok","error"))</f>
      </c>
      <c r="AX357" s="206">
        <f>IF(AND(G334=0,J334=0,M334=0),"",AN343)</f>
      </c>
    </row>
    <row r="358" spans="1:50" ht="15" customHeight="1" thickBot="1">
      <c r="A358" s="588" t="s">
        <v>45</v>
      </c>
      <c r="B358" s="589"/>
      <c r="C358" s="585">
        <f>IF(C359=0,"",IF(OR(C359=C353,C359=C355,C359=C357,C359=C361,C359=C363),AN355,""))</f>
      </c>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M358" s="133"/>
      <c r="AN358" s="860" t="s">
        <v>236</v>
      </c>
      <c r="AO358" s="860"/>
      <c r="AP358" s="860"/>
      <c r="AQ358" s="127">
        <f>IF(C355=0,"",IF(AND(C354="",N355=""),"ok","error"))</f>
      </c>
      <c r="AX358" s="127" t="s">
        <v>653</v>
      </c>
    </row>
    <row r="359" spans="1:50" ht="26.25" customHeight="1" thickBot="1">
      <c r="A359" s="590"/>
      <c r="B359" s="591"/>
      <c r="C359" s="620"/>
      <c r="D359" s="621"/>
      <c r="E359" s="621"/>
      <c r="F359" s="621"/>
      <c r="G359" s="621"/>
      <c r="H359" s="621"/>
      <c r="I359" s="621"/>
      <c r="J359" s="621"/>
      <c r="K359" s="621"/>
      <c r="L359" s="622"/>
      <c r="M359" s="199"/>
      <c r="N359" s="582">
        <f>IF(C359="","",VLOOKUP(LEFT(C359,2),許可確認リスト,4,FALSE))</f>
      </c>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M359" s="135"/>
      <c r="AN359" s="860" t="s">
        <v>237</v>
      </c>
      <c r="AO359" s="860"/>
      <c r="AP359" s="860"/>
      <c r="AQ359" s="127">
        <f>IF(C357=0,"",IF(AND(C356="",N357=""),"ok","error"))</f>
      </c>
      <c r="AX359" s="206">
        <f>IF(OR(G334=0,J334=0,M334=0),"",IF(AR347&lt;=AR348,"",AN345))</f>
      </c>
    </row>
    <row r="360" spans="1:43" ht="15" customHeight="1" thickBot="1">
      <c r="A360" s="588" t="s">
        <v>46</v>
      </c>
      <c r="B360" s="589"/>
      <c r="C360" s="585">
        <f>IF(C361=0,"",IF(OR(C361=C353,C361=C355,C361=C357,C361=C359,C361=C363),AN355,""))</f>
      </c>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M360" s="133"/>
      <c r="AN360" s="860" t="s">
        <v>238</v>
      </c>
      <c r="AO360" s="860"/>
      <c r="AP360" s="860"/>
      <c r="AQ360" s="127">
        <f>IF(C359=0,"",IF(AND(C358="",N359=""),"ok","error"))</f>
      </c>
    </row>
    <row r="361" spans="1:43" ht="26.25" customHeight="1" thickBot="1">
      <c r="A361" s="590"/>
      <c r="B361" s="591"/>
      <c r="C361" s="620"/>
      <c r="D361" s="621"/>
      <c r="E361" s="621"/>
      <c r="F361" s="621"/>
      <c r="G361" s="621"/>
      <c r="H361" s="621"/>
      <c r="I361" s="621"/>
      <c r="J361" s="621"/>
      <c r="K361" s="621"/>
      <c r="L361" s="622"/>
      <c r="M361" s="236"/>
      <c r="N361" s="582">
        <f>IF(C361="","",VLOOKUP(LEFT(C361,2),許可確認リスト,4,FALSE))</f>
      </c>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M361" s="135"/>
      <c r="AN361" s="860" t="s">
        <v>239</v>
      </c>
      <c r="AO361" s="860"/>
      <c r="AP361" s="860"/>
      <c r="AQ361" s="127">
        <f>IF(C361=0,"",IF(AND(C360="",N361=""),"ok","error"))</f>
      </c>
    </row>
    <row r="362" spans="1:43" ht="15" customHeight="1" thickBot="1">
      <c r="A362" s="588" t="s">
        <v>47</v>
      </c>
      <c r="B362" s="589"/>
      <c r="C362" s="585">
        <f>IF(C363=0,"",IF(OR(C363=C353,C363=C355,C363=C357,C363=C359,C363=C361),AN355,""))</f>
      </c>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M362" s="133"/>
      <c r="AN362" s="860" t="s">
        <v>240</v>
      </c>
      <c r="AO362" s="860"/>
      <c r="AP362" s="860"/>
      <c r="AQ362" s="127">
        <f>IF(C363=0,"",IF(AND(C362="",N363=""),"ok","error"))</f>
      </c>
    </row>
    <row r="363" spans="1:43" ht="26.25" customHeight="1" thickBot="1">
      <c r="A363" s="704"/>
      <c r="B363" s="705"/>
      <c r="C363" s="620"/>
      <c r="D363" s="621"/>
      <c r="E363" s="621"/>
      <c r="F363" s="621"/>
      <c r="G363" s="621"/>
      <c r="H363" s="621"/>
      <c r="I363" s="621"/>
      <c r="J363" s="621"/>
      <c r="K363" s="621"/>
      <c r="L363" s="622"/>
      <c r="M363" s="236"/>
      <c r="N363" s="582">
        <f>IF(C363="","",VLOOKUP(LEFT(C363,2),許可確認リスト,4,FALSE))</f>
      </c>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M363" s="135"/>
      <c r="AN363" s="157" t="s">
        <v>891</v>
      </c>
      <c r="AP363" s="127"/>
      <c r="AQ363" s="115"/>
    </row>
    <row r="364" spans="1:43" ht="17.25">
      <c r="A364" s="861">
        <f>IF(AQ356="error",AN363,"")</f>
      </c>
      <c r="B364" s="861"/>
      <c r="C364" s="861"/>
      <c r="D364" s="861"/>
      <c r="E364" s="861"/>
      <c r="F364" s="861"/>
      <c r="G364" s="861"/>
      <c r="H364" s="861"/>
      <c r="I364" s="861"/>
      <c r="J364" s="861"/>
      <c r="K364" s="861"/>
      <c r="L364" s="861"/>
      <c r="M364" s="861"/>
      <c r="N364" s="861"/>
      <c r="O364" s="861"/>
      <c r="P364" s="861"/>
      <c r="Q364" s="861"/>
      <c r="R364" s="861"/>
      <c r="S364" s="861"/>
      <c r="T364" s="861"/>
      <c r="U364" s="861"/>
      <c r="V364" s="861"/>
      <c r="W364" s="861"/>
      <c r="X364" s="861"/>
      <c r="Y364" s="861"/>
      <c r="Z364" s="861"/>
      <c r="AA364" s="861"/>
      <c r="AB364" s="861"/>
      <c r="AC364" s="861"/>
      <c r="AD364" s="861"/>
      <c r="AE364" s="861"/>
      <c r="AF364" s="861"/>
      <c r="AG364" s="861"/>
      <c r="AH364" s="861"/>
      <c r="AI364" s="861"/>
      <c r="AJ364" s="861"/>
      <c r="AK364" s="861"/>
      <c r="AP364" s="115"/>
      <c r="AQ364" s="115"/>
    </row>
    <row r="365" spans="1:55" ht="91.5" customHeight="1">
      <c r="A365" s="655" t="s">
        <v>1136</v>
      </c>
      <c r="B365" s="701"/>
      <c r="C365" s="701"/>
      <c r="D365" s="701"/>
      <c r="E365" s="701"/>
      <c r="F365" s="701"/>
      <c r="G365" s="701"/>
      <c r="H365" s="541"/>
      <c r="I365" s="541"/>
      <c r="J365" s="541"/>
      <c r="K365" s="541"/>
      <c r="L365" s="701"/>
      <c r="M365" s="701"/>
      <c r="N365" s="701"/>
      <c r="O365" s="701"/>
      <c r="P365" s="701"/>
      <c r="Q365" s="701"/>
      <c r="R365" s="701"/>
      <c r="S365" s="701"/>
      <c r="T365" s="701"/>
      <c r="U365" s="701"/>
      <c r="V365" s="701"/>
      <c r="W365" s="701"/>
      <c r="X365" s="701"/>
      <c r="Y365" s="701"/>
      <c r="Z365" s="701"/>
      <c r="AA365" s="701"/>
      <c r="AB365" s="701"/>
      <c r="AC365" s="701"/>
      <c r="AD365" s="701"/>
      <c r="AE365" s="701"/>
      <c r="AF365" s="701"/>
      <c r="AG365" s="701"/>
      <c r="AH365" s="701"/>
      <c r="AI365" s="701"/>
      <c r="AJ365" s="701"/>
      <c r="AK365" s="702"/>
      <c r="AR365" s="127"/>
      <c r="BA365" s="126"/>
      <c r="BB365" s="126"/>
      <c r="BC365" s="126"/>
    </row>
    <row r="366" spans="1:68" ht="87" customHeight="1">
      <c r="A366" s="793"/>
      <c r="B366" s="794"/>
      <c r="C366" s="858" t="s">
        <v>1457</v>
      </c>
      <c r="D366" s="858"/>
      <c r="E366" s="858"/>
      <c r="F366" s="858"/>
      <c r="G366" s="858"/>
      <c r="H366" s="858"/>
      <c r="I366" s="858"/>
      <c r="J366" s="858"/>
      <c r="K366" s="858"/>
      <c r="L366" s="858"/>
      <c r="M366" s="858"/>
      <c r="N366" s="858"/>
      <c r="O366" s="858"/>
      <c r="P366" s="858"/>
      <c r="Q366" s="858"/>
      <c r="R366" s="858"/>
      <c r="S366" s="858"/>
      <c r="T366" s="858"/>
      <c r="U366" s="858"/>
      <c r="V366" s="858"/>
      <c r="W366" s="858"/>
      <c r="X366" s="858"/>
      <c r="Y366" s="858"/>
      <c r="Z366" s="858"/>
      <c r="AA366" s="858"/>
      <c r="AB366" s="858"/>
      <c r="AC366" s="858"/>
      <c r="AD366" s="858"/>
      <c r="AE366" s="858"/>
      <c r="AF366" s="858"/>
      <c r="AG366" s="858"/>
      <c r="AH366" s="858"/>
      <c r="AI366" s="858"/>
      <c r="AJ366" s="858"/>
      <c r="AK366" s="859"/>
      <c r="AN366"/>
      <c r="AO366"/>
      <c r="AP366"/>
      <c r="AQ366"/>
      <c r="AR366"/>
      <c r="AS366"/>
      <c r="AT366"/>
      <c r="AU366"/>
      <c r="AV366"/>
      <c r="AW366"/>
      <c r="AX366"/>
      <c r="AY366"/>
      <c r="AZ366"/>
      <c r="BA366"/>
      <c r="BB366"/>
      <c r="BC366"/>
      <c r="BD366"/>
      <c r="BE366"/>
      <c r="BF366"/>
      <c r="BG366"/>
      <c r="BH366"/>
      <c r="BI366"/>
      <c r="BJ366"/>
      <c r="BK366"/>
      <c r="BL366"/>
      <c r="BM366"/>
      <c r="BN366"/>
      <c r="BO366"/>
      <c r="BP366"/>
    </row>
    <row r="367" spans="1:55" s="110" customFormat="1" ht="15" customHeight="1" thickBot="1">
      <c r="A367" s="602"/>
      <c r="B367" s="603"/>
      <c r="C367" s="613">
        <f>IF(C352="",IF(N353="","",N353),C352)</f>
      </c>
      <c r="D367" s="613"/>
      <c r="E367" s="613"/>
      <c r="F367" s="613"/>
      <c r="G367" s="613"/>
      <c r="H367" s="613"/>
      <c r="I367" s="613"/>
      <c r="J367" s="613"/>
      <c r="K367" s="613"/>
      <c r="L367" s="613"/>
      <c r="M367" s="613"/>
      <c r="N367" s="613"/>
      <c r="O367" s="613"/>
      <c r="P367" s="613"/>
      <c r="Q367" s="613"/>
      <c r="R367" s="613"/>
      <c r="S367" s="613"/>
      <c r="T367" s="613"/>
      <c r="U367" s="613"/>
      <c r="V367" s="613"/>
      <c r="W367" s="613"/>
      <c r="X367" s="613"/>
      <c r="Y367" s="613"/>
      <c r="Z367" s="613"/>
      <c r="AA367" s="613"/>
      <c r="AB367" s="613"/>
      <c r="AC367" s="613"/>
      <c r="AD367" s="613"/>
      <c r="AE367" s="613"/>
      <c r="AF367" s="613"/>
      <c r="AG367" s="613"/>
      <c r="AH367" s="613"/>
      <c r="AI367" s="613"/>
      <c r="AJ367" s="613"/>
      <c r="AK367" s="614"/>
      <c r="AR367" s="200"/>
      <c r="BA367" s="201"/>
      <c r="BB367" s="201"/>
      <c r="BC367" s="201"/>
    </row>
    <row r="368" spans="1:55" ht="26.25" customHeight="1" thickBot="1">
      <c r="A368" s="623" t="s">
        <v>472</v>
      </c>
      <c r="B368" s="624"/>
      <c r="C368" s="599">
        <f>IF(C353=0,"",C353)</f>
      </c>
      <c r="D368" s="600"/>
      <c r="E368" s="600"/>
      <c r="F368" s="600"/>
      <c r="G368" s="601"/>
      <c r="H368" s="595"/>
      <c r="I368" s="596"/>
      <c r="J368" s="596"/>
      <c r="K368" s="597"/>
      <c r="L368" s="609">
        <f>IF(AM368="00","",IF(AND(C352="",N353=""),IF(AR351=TRUE,"",VLOOKUP(AM368,総合評定値リスト,2,FALSE)),""))</f>
      </c>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11"/>
      <c r="AM368" s="198" t="str">
        <f>IF(C353=0,"00",LEFT(C353,2))</f>
        <v>00</v>
      </c>
      <c r="BA368" s="126"/>
      <c r="BB368" s="126"/>
      <c r="BC368" s="126"/>
    </row>
    <row r="369" spans="1:55" s="110" customFormat="1" ht="15" customHeight="1" thickBot="1">
      <c r="A369" s="602"/>
      <c r="B369" s="603"/>
      <c r="C369" s="613">
        <f>IF(C354="",IF(N355="","",N355),C354)</f>
      </c>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14"/>
      <c r="AR369" s="200"/>
      <c r="BA369" s="201"/>
      <c r="BB369" s="201"/>
      <c r="BC369" s="201"/>
    </row>
    <row r="370" spans="1:56" ht="26.25" customHeight="1" thickBot="1">
      <c r="A370" s="602" t="s">
        <v>43</v>
      </c>
      <c r="B370" s="612"/>
      <c r="C370" s="599">
        <f>IF(C355=0,"",C355)</f>
      </c>
      <c r="D370" s="600"/>
      <c r="E370" s="600"/>
      <c r="F370" s="600"/>
      <c r="G370" s="601"/>
      <c r="H370" s="595"/>
      <c r="I370" s="596"/>
      <c r="J370" s="596"/>
      <c r="K370" s="597"/>
      <c r="L370" s="609">
        <f>IF(AM370="00","",IF(AND(C354="",N355=""),IF(AR351=TRUE,"",VLOOKUP(AM370,総合評定値リスト,2,FALSE)),""))</f>
      </c>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11"/>
      <c r="AM370" s="135" t="str">
        <f>IF(C355=0,"00",LEFT(C355,2))</f>
        <v>00</v>
      </c>
      <c r="BA370" s="126"/>
      <c r="BB370" s="126"/>
      <c r="BC370" s="126"/>
      <c r="BD370" s="126"/>
    </row>
    <row r="371" spans="1:55" s="110" customFormat="1" ht="15" customHeight="1" thickBot="1">
      <c r="A371" s="602"/>
      <c r="B371" s="603"/>
      <c r="C371" s="613">
        <f>IF(C356="",IF(N357="","",N357),C356)</f>
      </c>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4"/>
      <c r="AR371" s="200"/>
      <c r="BA371" s="201"/>
      <c r="BB371" s="201"/>
      <c r="BC371" s="201"/>
    </row>
    <row r="372" spans="1:39" ht="26.25" customHeight="1" thickBot="1">
      <c r="A372" s="602" t="s">
        <v>44</v>
      </c>
      <c r="B372" s="612"/>
      <c r="C372" s="599">
        <f>IF(C357=0,"",C357)</f>
      </c>
      <c r="D372" s="600"/>
      <c r="E372" s="600"/>
      <c r="F372" s="600"/>
      <c r="G372" s="601"/>
      <c r="H372" s="595"/>
      <c r="I372" s="596"/>
      <c r="J372" s="596"/>
      <c r="K372" s="597"/>
      <c r="L372" s="609">
        <f>IF(AM372="00","",IF(AND(C356="",N357=""),IF(AR351=TRUE,"",VLOOKUP(AM372,総合評定値リスト,2,FALSE)),""))</f>
      </c>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11"/>
      <c r="AM372" s="135" t="str">
        <f>IF(C357=0,"00",LEFT(C357,2))</f>
        <v>00</v>
      </c>
    </row>
    <row r="373" spans="1:55" s="110" customFormat="1" ht="15" customHeight="1" thickBot="1">
      <c r="A373" s="602"/>
      <c r="B373" s="603"/>
      <c r="C373" s="613">
        <f>IF(C358="",IF(N359="","",N359),C358)</f>
      </c>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4"/>
      <c r="AR373" s="200"/>
      <c r="BA373" s="201"/>
      <c r="BB373" s="201"/>
      <c r="BC373" s="201"/>
    </row>
    <row r="374" spans="1:39" ht="26.25" customHeight="1" thickBot="1">
      <c r="A374" s="602" t="s">
        <v>45</v>
      </c>
      <c r="B374" s="612"/>
      <c r="C374" s="599">
        <f>IF(C359=0,"",C359)</f>
      </c>
      <c r="D374" s="600"/>
      <c r="E374" s="600"/>
      <c r="F374" s="600"/>
      <c r="G374" s="601"/>
      <c r="H374" s="595"/>
      <c r="I374" s="596"/>
      <c r="J374" s="596"/>
      <c r="K374" s="597"/>
      <c r="L374" s="609">
        <f>IF(AM374="00","",IF(AND(C358="",N359=""),IF(AR351=TRUE,"",VLOOKUP(AM374,総合評定値リスト,2,FALSE)),""))</f>
      </c>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11"/>
      <c r="AM374" s="135" t="str">
        <f>IF(C359=0,"00",LEFT(C359,2))</f>
        <v>00</v>
      </c>
    </row>
    <row r="375" spans="1:55" s="110" customFormat="1" ht="15" customHeight="1" thickBot="1">
      <c r="A375" s="602"/>
      <c r="B375" s="603"/>
      <c r="C375" s="613">
        <f>IF(C360="",IF(N361="","",N361),C360)</f>
      </c>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14"/>
      <c r="AR375" s="200"/>
      <c r="BA375" s="201"/>
      <c r="BB375" s="201"/>
      <c r="BC375" s="201"/>
    </row>
    <row r="376" spans="1:39" ht="26.25" customHeight="1" thickBot="1">
      <c r="A376" s="602" t="s">
        <v>46</v>
      </c>
      <c r="B376" s="612"/>
      <c r="C376" s="599">
        <f>IF(C361=0,"",C361)</f>
      </c>
      <c r="D376" s="600"/>
      <c r="E376" s="600"/>
      <c r="F376" s="600"/>
      <c r="G376" s="601"/>
      <c r="H376" s="595"/>
      <c r="I376" s="596"/>
      <c r="J376" s="596"/>
      <c r="K376" s="597"/>
      <c r="L376" s="609">
        <f>IF(AM376="00","",IF(AND(C360="",N361=""),IF(AR351=TRUE,"",VLOOKUP(AM376,総合評定値リスト,2,FALSE)),""))</f>
      </c>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11"/>
      <c r="AM376" s="135" t="str">
        <f>IF(C361=0,"00",LEFT(C361,2))</f>
        <v>00</v>
      </c>
    </row>
    <row r="377" spans="1:55" s="110" customFormat="1" ht="15" customHeight="1" thickBot="1">
      <c r="A377" s="602"/>
      <c r="B377" s="603"/>
      <c r="C377" s="613">
        <f>IF(C362="",IF(N363="","",N363),C362)</f>
      </c>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14"/>
      <c r="AR377" s="200"/>
      <c r="BA377" s="201"/>
      <c r="BB377" s="201"/>
      <c r="BC377" s="201"/>
    </row>
    <row r="378" spans="1:39" ht="26.25" customHeight="1" thickBot="1">
      <c r="A378" s="602" t="s">
        <v>47</v>
      </c>
      <c r="B378" s="612"/>
      <c r="C378" s="599">
        <f>IF(C363=0,"",C363)</f>
      </c>
      <c r="D378" s="600"/>
      <c r="E378" s="600"/>
      <c r="F378" s="600"/>
      <c r="G378" s="601"/>
      <c r="H378" s="595"/>
      <c r="I378" s="596"/>
      <c r="J378" s="596"/>
      <c r="K378" s="597"/>
      <c r="L378" s="609">
        <f>IF(AM378="00","",IF(AND(C362="",N363=""),IF(AR351=TRUE,"",VLOOKUP(AM378,総合評定値リスト,2,FALSE)),""))</f>
      </c>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11"/>
      <c r="AM378" s="135" t="str">
        <f>IF(C363=0,"00",LEFT(C363,2))</f>
        <v>00</v>
      </c>
    </row>
    <row r="379" spans="1:55" s="110" customFormat="1" ht="15" customHeight="1">
      <c r="A379" s="598"/>
      <c r="B379" s="598"/>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R379" s="200"/>
      <c r="BA379" s="201"/>
      <c r="BB379" s="201"/>
      <c r="BC379" s="201"/>
    </row>
    <row r="380" spans="1:51" s="243" customFormat="1" ht="30" customHeight="1">
      <c r="A380" s="866" t="s">
        <v>974</v>
      </c>
      <c r="B380" s="867"/>
      <c r="C380" s="867"/>
      <c r="D380" s="868" t="s">
        <v>1152</v>
      </c>
      <c r="E380" s="868"/>
      <c r="F380" s="868"/>
      <c r="G380" s="241"/>
      <c r="H380" s="241"/>
      <c r="I380" s="869" t="s">
        <v>972</v>
      </c>
      <c r="J380" s="869"/>
      <c r="K380" s="869"/>
      <c r="L380" s="869"/>
      <c r="M380" s="241" t="s">
        <v>973</v>
      </c>
      <c r="N380" s="870">
        <f ca="1">IF(D380="確定",NOW(),"")</f>
      </c>
      <c r="O380" s="870"/>
      <c r="P380" s="870"/>
      <c r="Q380" s="870"/>
      <c r="R380" s="870"/>
      <c r="S380" s="870"/>
      <c r="T380" s="870"/>
      <c r="U380" s="625">
        <f ca="1">IF(D380="確定",NOW(),"")</f>
      </c>
      <c r="V380" s="625"/>
      <c r="W380" s="625"/>
      <c r="X380" s="625"/>
      <c r="Y380" s="625"/>
      <c r="Z380" s="625"/>
      <c r="AA380" s="242"/>
      <c r="AB380" s="242"/>
      <c r="AC380" s="242"/>
      <c r="AD380" s="242"/>
      <c r="AE380" s="242"/>
      <c r="AF380" s="242"/>
      <c r="AG380" s="242"/>
      <c r="AH380" s="242"/>
      <c r="AI380" s="242"/>
      <c r="AJ380" s="241"/>
      <c r="AK380" s="338"/>
      <c r="AL380" s="337"/>
      <c r="AN380" s="244"/>
      <c r="AO380" s="244"/>
      <c r="AP380" s="244"/>
      <c r="AQ380" s="244"/>
      <c r="AR380" s="244"/>
      <c r="AS380" s="244"/>
      <c r="AT380" s="244"/>
      <c r="AU380" s="244"/>
      <c r="AV380" s="244"/>
      <c r="AW380" s="244"/>
      <c r="AX380" s="244"/>
      <c r="AY380" s="244"/>
    </row>
    <row r="381" spans="1:37" ht="30" customHeight="1">
      <c r="A381" s="626" t="s">
        <v>1274</v>
      </c>
      <c r="B381" s="627"/>
      <c r="C381" s="627"/>
      <c r="D381" s="627"/>
      <c r="E381" s="627"/>
      <c r="F381" s="627"/>
      <c r="G381" s="627"/>
      <c r="H381" s="627"/>
      <c r="I381" s="627"/>
      <c r="J381" s="627"/>
      <c r="K381" s="627"/>
      <c r="L381" s="627"/>
      <c r="M381" s="627"/>
      <c r="N381" s="627"/>
      <c r="O381" s="627"/>
      <c r="P381" s="627"/>
      <c r="Q381" s="627"/>
      <c r="R381" s="627"/>
      <c r="S381" s="627"/>
      <c r="T381" s="627"/>
      <c r="U381" s="627"/>
      <c r="V381" s="627"/>
      <c r="W381" s="627"/>
      <c r="X381" s="627"/>
      <c r="Y381" s="627"/>
      <c r="Z381" s="627"/>
      <c r="AA381" s="627"/>
      <c r="AB381" s="627"/>
      <c r="AC381" s="627"/>
      <c r="AD381" s="627"/>
      <c r="AE381" s="627"/>
      <c r="AF381" s="627"/>
      <c r="AG381" s="627"/>
      <c r="AH381" s="627"/>
      <c r="AI381" s="627"/>
      <c r="AJ381" s="627"/>
      <c r="AK381" s="628"/>
    </row>
    <row r="382" spans="1:37" ht="30" customHeight="1">
      <c r="A382" s="871" t="s">
        <v>1460</v>
      </c>
      <c r="B382" s="872"/>
      <c r="C382" s="872"/>
      <c r="D382" s="872"/>
      <c r="E382" s="872"/>
      <c r="F382" s="872"/>
      <c r="G382" s="872"/>
      <c r="H382" s="872"/>
      <c r="I382" s="872"/>
      <c r="J382" s="872"/>
      <c r="K382" s="872"/>
      <c r="L382" s="872"/>
      <c r="M382" s="872"/>
      <c r="N382" s="872"/>
      <c r="O382" s="872"/>
      <c r="P382" s="872"/>
      <c r="Q382" s="872"/>
      <c r="R382" s="872"/>
      <c r="S382" s="872"/>
      <c r="T382" s="872"/>
      <c r="U382" s="872"/>
      <c r="V382" s="872"/>
      <c r="W382" s="872"/>
      <c r="X382" s="872"/>
      <c r="Y382" s="872"/>
      <c r="Z382" s="872"/>
      <c r="AA382" s="872"/>
      <c r="AB382" s="872"/>
      <c r="AC382" s="872"/>
      <c r="AD382" s="872"/>
      <c r="AE382" s="872"/>
      <c r="AF382" s="872"/>
      <c r="AG382" s="872"/>
      <c r="AH382" s="872"/>
      <c r="AI382" s="872"/>
      <c r="AJ382" s="872"/>
      <c r="AK382" s="873"/>
    </row>
    <row r="383" spans="1:37" ht="30" customHeight="1">
      <c r="A383" s="486" t="s">
        <v>1180</v>
      </c>
      <c r="B383" s="487"/>
      <c r="C383" s="487"/>
      <c r="D383" s="487"/>
      <c r="E383" s="487"/>
      <c r="F383" s="487"/>
      <c r="G383" s="487"/>
      <c r="H383" s="487"/>
      <c r="I383" s="487"/>
      <c r="J383" s="487"/>
      <c r="K383" s="487"/>
      <c r="L383" s="487"/>
      <c r="M383" s="487"/>
      <c r="N383" s="487"/>
      <c r="O383" s="487"/>
      <c r="P383" s="487"/>
      <c r="Q383" s="487"/>
      <c r="R383" s="487"/>
      <c r="S383" s="487"/>
      <c r="T383" s="487"/>
      <c r="U383" s="487"/>
      <c r="V383" s="487"/>
      <c r="W383" s="487"/>
      <c r="X383" s="487"/>
      <c r="Y383" s="487"/>
      <c r="Z383" s="487"/>
      <c r="AA383" s="487"/>
      <c r="AB383" s="487"/>
      <c r="AC383" s="487"/>
      <c r="AD383" s="487"/>
      <c r="AE383" s="487"/>
      <c r="AF383" s="487"/>
      <c r="AG383" s="487"/>
      <c r="AH383" s="487"/>
      <c r="AI383" s="487"/>
      <c r="AJ383" s="487"/>
      <c r="AK383" s="488"/>
    </row>
    <row r="384" spans="1:37" ht="30" customHeight="1">
      <c r="A384" s="486" t="s">
        <v>1458</v>
      </c>
      <c r="B384" s="487"/>
      <c r="C384" s="487"/>
      <c r="D384" s="487"/>
      <c r="E384" s="487"/>
      <c r="F384" s="487"/>
      <c r="G384" s="487"/>
      <c r="H384" s="487"/>
      <c r="I384" s="487"/>
      <c r="J384" s="487"/>
      <c r="K384" s="487"/>
      <c r="L384" s="487"/>
      <c r="M384" s="487"/>
      <c r="N384" s="487"/>
      <c r="O384" s="487"/>
      <c r="P384" s="487"/>
      <c r="Q384" s="487"/>
      <c r="R384" s="487"/>
      <c r="S384" s="487"/>
      <c r="T384" s="487"/>
      <c r="U384" s="487"/>
      <c r="V384" s="487"/>
      <c r="W384" s="487"/>
      <c r="X384" s="487"/>
      <c r="Y384" s="487"/>
      <c r="Z384" s="487"/>
      <c r="AA384" s="487"/>
      <c r="AB384" s="487"/>
      <c r="AC384" s="487"/>
      <c r="AD384" s="487"/>
      <c r="AE384" s="487"/>
      <c r="AF384" s="487"/>
      <c r="AG384" s="487"/>
      <c r="AH384" s="487"/>
      <c r="AI384" s="487"/>
      <c r="AJ384" s="487"/>
      <c r="AK384" s="488"/>
    </row>
    <row r="385" spans="1:37" ht="30" customHeight="1">
      <c r="A385" s="486" t="s">
        <v>1459</v>
      </c>
      <c r="B385" s="487"/>
      <c r="C385" s="487"/>
      <c r="D385" s="487"/>
      <c r="E385" s="487"/>
      <c r="F385" s="487"/>
      <c r="G385" s="487"/>
      <c r="H385" s="487"/>
      <c r="I385" s="487"/>
      <c r="J385" s="487"/>
      <c r="K385" s="487"/>
      <c r="L385" s="487"/>
      <c r="M385" s="487"/>
      <c r="N385" s="487"/>
      <c r="O385" s="487"/>
      <c r="P385" s="487"/>
      <c r="Q385" s="487"/>
      <c r="R385" s="487"/>
      <c r="S385" s="487"/>
      <c r="T385" s="487"/>
      <c r="U385" s="487"/>
      <c r="V385" s="487"/>
      <c r="W385" s="487"/>
      <c r="X385" s="487"/>
      <c r="Y385" s="487"/>
      <c r="Z385" s="487"/>
      <c r="AA385" s="487"/>
      <c r="AB385" s="487"/>
      <c r="AC385" s="487"/>
      <c r="AD385" s="487"/>
      <c r="AE385" s="487"/>
      <c r="AF385" s="487"/>
      <c r="AG385" s="487"/>
      <c r="AH385" s="487"/>
      <c r="AI385" s="487"/>
      <c r="AJ385" s="487"/>
      <c r="AK385" s="488"/>
    </row>
    <row r="386" spans="1:37" ht="30" customHeight="1">
      <c r="A386" s="486" t="s">
        <v>1463</v>
      </c>
      <c r="B386" s="487"/>
      <c r="C386" s="487"/>
      <c r="D386" s="487"/>
      <c r="E386" s="487"/>
      <c r="F386" s="487"/>
      <c r="G386" s="487"/>
      <c r="H386" s="487"/>
      <c r="I386" s="487"/>
      <c r="J386" s="487"/>
      <c r="K386" s="487"/>
      <c r="L386" s="487"/>
      <c r="M386" s="487"/>
      <c r="N386" s="487"/>
      <c r="O386" s="487"/>
      <c r="P386" s="487"/>
      <c r="Q386" s="487"/>
      <c r="R386" s="487"/>
      <c r="S386" s="487"/>
      <c r="T386" s="487"/>
      <c r="U386" s="487"/>
      <c r="V386" s="487"/>
      <c r="W386" s="487"/>
      <c r="X386" s="487"/>
      <c r="Y386" s="487"/>
      <c r="Z386" s="487"/>
      <c r="AA386" s="487"/>
      <c r="AB386" s="487"/>
      <c r="AC386" s="487"/>
      <c r="AD386" s="487"/>
      <c r="AE386" s="487"/>
      <c r="AF386" s="487"/>
      <c r="AG386" s="487"/>
      <c r="AH386" s="487"/>
      <c r="AI386" s="487"/>
      <c r="AJ386" s="487"/>
      <c r="AK386" s="488"/>
    </row>
    <row r="387" spans="1:37" ht="30" customHeight="1">
      <c r="A387" s="486" t="s">
        <v>1464</v>
      </c>
      <c r="B387" s="487"/>
      <c r="C387" s="487"/>
      <c r="D387" s="487"/>
      <c r="E387" s="487"/>
      <c r="F387" s="487"/>
      <c r="G387" s="487"/>
      <c r="H387" s="487"/>
      <c r="I387" s="487"/>
      <c r="J387" s="487"/>
      <c r="K387" s="487"/>
      <c r="L387" s="487"/>
      <c r="M387" s="487"/>
      <c r="N387" s="487"/>
      <c r="O387" s="487"/>
      <c r="P387" s="487"/>
      <c r="Q387" s="487"/>
      <c r="R387" s="487"/>
      <c r="S387" s="487"/>
      <c r="T387" s="487"/>
      <c r="U387" s="487"/>
      <c r="V387" s="487"/>
      <c r="W387" s="487"/>
      <c r="X387" s="487"/>
      <c r="Y387" s="487"/>
      <c r="Z387" s="487"/>
      <c r="AA387" s="487"/>
      <c r="AB387" s="487"/>
      <c r="AC387" s="487"/>
      <c r="AD387" s="487"/>
      <c r="AE387" s="487"/>
      <c r="AF387" s="487"/>
      <c r="AG387" s="487"/>
      <c r="AH387" s="487"/>
      <c r="AI387" s="487"/>
      <c r="AJ387" s="487"/>
      <c r="AK387" s="488"/>
    </row>
    <row r="388" spans="1:37" ht="30" customHeight="1">
      <c r="A388" s="486" t="s">
        <v>1163</v>
      </c>
      <c r="B388" s="487"/>
      <c r="C388" s="487"/>
      <c r="D388" s="487"/>
      <c r="E388" s="487"/>
      <c r="F388" s="487"/>
      <c r="G388" s="487"/>
      <c r="H388" s="487"/>
      <c r="I388" s="487"/>
      <c r="J388" s="487"/>
      <c r="K388" s="487"/>
      <c r="L388" s="487"/>
      <c r="M388" s="487"/>
      <c r="N388" s="487"/>
      <c r="O388" s="487"/>
      <c r="P388" s="487"/>
      <c r="Q388" s="487"/>
      <c r="R388" s="487"/>
      <c r="S388" s="487"/>
      <c r="T388" s="487"/>
      <c r="U388" s="487"/>
      <c r="V388" s="487"/>
      <c r="W388" s="487"/>
      <c r="X388" s="487"/>
      <c r="Y388" s="487"/>
      <c r="Z388" s="487"/>
      <c r="AA388" s="487"/>
      <c r="AB388" s="487"/>
      <c r="AC388" s="487"/>
      <c r="AD388" s="487"/>
      <c r="AE388" s="487"/>
      <c r="AF388" s="487"/>
      <c r="AG388" s="487"/>
      <c r="AH388" s="487"/>
      <c r="AI388" s="487"/>
      <c r="AJ388" s="487"/>
      <c r="AK388" s="488"/>
    </row>
    <row r="389" spans="1:37" ht="30" customHeight="1">
      <c r="A389" s="486" t="s">
        <v>1156</v>
      </c>
      <c r="B389" s="487"/>
      <c r="C389" s="487"/>
      <c r="D389" s="487"/>
      <c r="E389" s="487"/>
      <c r="F389" s="487"/>
      <c r="G389" s="487"/>
      <c r="H389" s="487"/>
      <c r="I389" s="487"/>
      <c r="J389" s="487"/>
      <c r="K389" s="487"/>
      <c r="L389" s="487"/>
      <c r="M389" s="487"/>
      <c r="N389" s="487"/>
      <c r="O389" s="487"/>
      <c r="P389" s="487"/>
      <c r="Q389" s="487"/>
      <c r="R389" s="487"/>
      <c r="S389" s="487"/>
      <c r="T389" s="487"/>
      <c r="U389" s="487"/>
      <c r="V389" s="487"/>
      <c r="W389" s="487"/>
      <c r="X389" s="487"/>
      <c r="Y389" s="487"/>
      <c r="Z389" s="487"/>
      <c r="AA389" s="487"/>
      <c r="AB389" s="487"/>
      <c r="AC389" s="487"/>
      <c r="AD389" s="487"/>
      <c r="AE389" s="487"/>
      <c r="AF389" s="487"/>
      <c r="AG389" s="487"/>
      <c r="AH389" s="487"/>
      <c r="AI389" s="487"/>
      <c r="AJ389" s="487"/>
      <c r="AK389" s="488"/>
    </row>
    <row r="390" spans="1:39" ht="30" customHeight="1">
      <c r="A390" s="486" t="s">
        <v>1437</v>
      </c>
      <c r="B390" s="487"/>
      <c r="C390" s="487"/>
      <c r="D390" s="487"/>
      <c r="E390" s="487"/>
      <c r="F390" s="487"/>
      <c r="G390" s="487"/>
      <c r="H390" s="487"/>
      <c r="I390" s="487"/>
      <c r="J390" s="487"/>
      <c r="K390" s="487"/>
      <c r="L390" s="487"/>
      <c r="M390" s="487"/>
      <c r="N390" s="487"/>
      <c r="O390" s="487"/>
      <c r="P390" s="487"/>
      <c r="Q390" s="487"/>
      <c r="R390" s="487"/>
      <c r="S390" s="487"/>
      <c r="T390" s="487"/>
      <c r="U390" s="487"/>
      <c r="V390" s="487"/>
      <c r="W390" s="487"/>
      <c r="X390" s="487"/>
      <c r="Y390" s="487"/>
      <c r="Z390" s="487"/>
      <c r="AA390" s="487"/>
      <c r="AB390" s="487"/>
      <c r="AC390" s="487"/>
      <c r="AD390" s="487"/>
      <c r="AE390" s="487"/>
      <c r="AF390" s="487"/>
      <c r="AG390" s="487"/>
      <c r="AH390" s="487"/>
      <c r="AI390" s="487"/>
      <c r="AJ390" s="487"/>
      <c r="AK390" s="488"/>
      <c r="AM390" s="106" t="s">
        <v>1436</v>
      </c>
    </row>
    <row r="391" spans="1:37" ht="6.75" customHeight="1">
      <c r="A391" s="486"/>
      <c r="B391" s="487"/>
      <c r="C391" s="487"/>
      <c r="D391" s="487"/>
      <c r="E391" s="487"/>
      <c r="F391" s="487"/>
      <c r="G391" s="487"/>
      <c r="H391" s="487"/>
      <c r="I391" s="487"/>
      <c r="J391" s="487"/>
      <c r="K391" s="487"/>
      <c r="L391" s="487"/>
      <c r="M391" s="487"/>
      <c r="N391" s="487"/>
      <c r="O391" s="487"/>
      <c r="P391" s="487"/>
      <c r="Q391" s="487"/>
      <c r="R391" s="487"/>
      <c r="S391" s="487"/>
      <c r="T391" s="487"/>
      <c r="U391" s="487"/>
      <c r="V391" s="487"/>
      <c r="W391" s="487"/>
      <c r="X391" s="487"/>
      <c r="Y391" s="487"/>
      <c r="Z391" s="487"/>
      <c r="AA391" s="487"/>
      <c r="AB391" s="487"/>
      <c r="AC391" s="487"/>
      <c r="AD391" s="487"/>
      <c r="AE391" s="487"/>
      <c r="AF391" s="487"/>
      <c r="AG391" s="487"/>
      <c r="AH391" s="487"/>
      <c r="AI391" s="487"/>
      <c r="AJ391" s="487"/>
      <c r="AK391" s="488"/>
    </row>
    <row r="392" spans="1:37" ht="30" customHeight="1">
      <c r="A392" s="486" t="s">
        <v>1461</v>
      </c>
      <c r="B392" s="487"/>
      <c r="C392" s="487"/>
      <c r="D392" s="487"/>
      <c r="E392" s="487"/>
      <c r="F392" s="487"/>
      <c r="G392" s="487"/>
      <c r="H392" s="487"/>
      <c r="I392" s="487"/>
      <c r="J392" s="487"/>
      <c r="K392" s="487"/>
      <c r="L392" s="487"/>
      <c r="M392" s="487"/>
      <c r="N392" s="487"/>
      <c r="O392" s="487"/>
      <c r="P392" s="487"/>
      <c r="Q392" s="487"/>
      <c r="R392" s="487"/>
      <c r="S392" s="487"/>
      <c r="T392" s="487"/>
      <c r="U392" s="487"/>
      <c r="V392" s="487"/>
      <c r="W392" s="487"/>
      <c r="X392" s="487"/>
      <c r="Y392" s="487"/>
      <c r="Z392" s="487"/>
      <c r="AA392" s="487"/>
      <c r="AB392" s="487"/>
      <c r="AC392" s="487"/>
      <c r="AD392" s="487"/>
      <c r="AE392" s="487"/>
      <c r="AF392" s="487"/>
      <c r="AG392" s="487"/>
      <c r="AH392" s="487"/>
      <c r="AI392" s="487"/>
      <c r="AJ392" s="487"/>
      <c r="AK392" s="488"/>
    </row>
    <row r="393" spans="1:37" ht="30" customHeight="1">
      <c r="A393" s="486" t="s">
        <v>1221</v>
      </c>
      <c r="B393" s="487"/>
      <c r="C393" s="487"/>
      <c r="D393" s="487"/>
      <c r="E393" s="487"/>
      <c r="F393" s="487"/>
      <c r="G393" s="487"/>
      <c r="H393" s="487"/>
      <c r="I393" s="487"/>
      <c r="J393" s="487"/>
      <c r="K393" s="487"/>
      <c r="L393" s="487"/>
      <c r="M393" s="487"/>
      <c r="N393" s="487"/>
      <c r="O393" s="487"/>
      <c r="P393" s="487"/>
      <c r="Q393" s="487"/>
      <c r="R393" s="487"/>
      <c r="S393" s="487"/>
      <c r="T393" s="487"/>
      <c r="U393" s="487"/>
      <c r="V393" s="487"/>
      <c r="W393" s="487"/>
      <c r="X393" s="487"/>
      <c r="Y393" s="487"/>
      <c r="Z393" s="487"/>
      <c r="AA393" s="487"/>
      <c r="AB393" s="487"/>
      <c r="AC393" s="487"/>
      <c r="AD393" s="487"/>
      <c r="AE393" s="487"/>
      <c r="AF393" s="487"/>
      <c r="AG393" s="487"/>
      <c r="AH393" s="487"/>
      <c r="AI393" s="487"/>
      <c r="AJ393" s="487"/>
      <c r="AK393" s="488"/>
    </row>
    <row r="394" spans="1:37" ht="30" customHeight="1">
      <c r="A394" s="486" t="s">
        <v>1462</v>
      </c>
      <c r="B394" s="487"/>
      <c r="C394" s="487"/>
      <c r="D394" s="487"/>
      <c r="E394" s="487"/>
      <c r="F394" s="487"/>
      <c r="G394" s="487"/>
      <c r="H394" s="487"/>
      <c r="I394" s="487"/>
      <c r="J394" s="487"/>
      <c r="K394" s="487"/>
      <c r="L394" s="487"/>
      <c r="M394" s="487"/>
      <c r="N394" s="487"/>
      <c r="O394" s="487"/>
      <c r="P394" s="487"/>
      <c r="Q394" s="487"/>
      <c r="R394" s="487"/>
      <c r="S394" s="487"/>
      <c r="T394" s="487"/>
      <c r="U394" s="487"/>
      <c r="V394" s="487"/>
      <c r="W394" s="487"/>
      <c r="X394" s="487"/>
      <c r="Y394" s="487"/>
      <c r="Z394" s="487"/>
      <c r="AA394" s="487"/>
      <c r="AB394" s="487"/>
      <c r="AC394" s="487"/>
      <c r="AD394" s="487"/>
      <c r="AE394" s="487"/>
      <c r="AF394" s="487"/>
      <c r="AG394" s="487"/>
      <c r="AH394" s="487"/>
      <c r="AI394" s="487"/>
      <c r="AJ394" s="487"/>
      <c r="AK394" s="488"/>
    </row>
    <row r="395" spans="1:37" ht="30" customHeight="1">
      <c r="A395" s="486" t="s">
        <v>1293</v>
      </c>
      <c r="B395" s="487"/>
      <c r="C395" s="487"/>
      <c r="D395" s="487"/>
      <c r="E395" s="487"/>
      <c r="F395" s="487"/>
      <c r="G395" s="487"/>
      <c r="H395" s="487"/>
      <c r="I395" s="487"/>
      <c r="J395" s="487"/>
      <c r="K395" s="487"/>
      <c r="L395" s="487"/>
      <c r="M395" s="487"/>
      <c r="N395" s="487"/>
      <c r="O395" s="487"/>
      <c r="P395" s="487"/>
      <c r="Q395" s="487"/>
      <c r="R395" s="487"/>
      <c r="S395" s="487"/>
      <c r="T395" s="487"/>
      <c r="U395" s="487"/>
      <c r="V395" s="487"/>
      <c r="W395" s="487"/>
      <c r="X395" s="487"/>
      <c r="Y395" s="487"/>
      <c r="Z395" s="487"/>
      <c r="AA395" s="487"/>
      <c r="AB395" s="487"/>
      <c r="AC395" s="487"/>
      <c r="AD395" s="487"/>
      <c r="AE395" s="487"/>
      <c r="AF395" s="487"/>
      <c r="AG395" s="487"/>
      <c r="AH395" s="487"/>
      <c r="AI395" s="487"/>
      <c r="AJ395" s="487"/>
      <c r="AK395" s="488"/>
    </row>
    <row r="396" spans="1:37" ht="30" customHeight="1">
      <c r="A396" s="486" t="s">
        <v>1297</v>
      </c>
      <c r="B396" s="487"/>
      <c r="C396" s="487"/>
      <c r="D396" s="487"/>
      <c r="E396" s="487"/>
      <c r="F396" s="487"/>
      <c r="G396" s="487"/>
      <c r="H396" s="487"/>
      <c r="I396" s="487"/>
      <c r="J396" s="487"/>
      <c r="K396" s="487"/>
      <c r="L396" s="487"/>
      <c r="M396" s="487"/>
      <c r="N396" s="487"/>
      <c r="O396" s="487"/>
      <c r="P396" s="487"/>
      <c r="Q396" s="487"/>
      <c r="R396" s="487"/>
      <c r="S396" s="487"/>
      <c r="T396" s="487"/>
      <c r="U396" s="487"/>
      <c r="V396" s="487"/>
      <c r="W396" s="487"/>
      <c r="X396" s="487"/>
      <c r="Y396" s="487"/>
      <c r="Z396" s="487"/>
      <c r="AA396" s="487"/>
      <c r="AB396" s="487"/>
      <c r="AC396" s="487"/>
      <c r="AD396" s="487"/>
      <c r="AE396" s="487"/>
      <c r="AF396" s="487"/>
      <c r="AG396" s="487"/>
      <c r="AH396" s="487"/>
      <c r="AI396" s="487"/>
      <c r="AJ396" s="487"/>
      <c r="AK396" s="488"/>
    </row>
    <row r="397" spans="1:37" ht="30" customHeight="1">
      <c r="A397" s="486" t="s">
        <v>1182</v>
      </c>
      <c r="B397" s="487"/>
      <c r="C397" s="487"/>
      <c r="D397" s="487"/>
      <c r="E397" s="487"/>
      <c r="F397" s="487"/>
      <c r="G397" s="487"/>
      <c r="H397" s="487"/>
      <c r="I397" s="487"/>
      <c r="J397" s="487"/>
      <c r="K397" s="487"/>
      <c r="L397" s="487"/>
      <c r="M397" s="487"/>
      <c r="N397" s="487"/>
      <c r="O397" s="487"/>
      <c r="P397" s="487"/>
      <c r="Q397" s="487"/>
      <c r="R397" s="487"/>
      <c r="S397" s="487"/>
      <c r="T397" s="487"/>
      <c r="U397" s="487"/>
      <c r="V397" s="487"/>
      <c r="W397" s="487"/>
      <c r="X397" s="487"/>
      <c r="Y397" s="487"/>
      <c r="Z397" s="487"/>
      <c r="AA397" s="487"/>
      <c r="AB397" s="487"/>
      <c r="AC397" s="487"/>
      <c r="AD397" s="487"/>
      <c r="AE397" s="487"/>
      <c r="AF397" s="487"/>
      <c r="AG397" s="487"/>
      <c r="AH397" s="487"/>
      <c r="AI397" s="487"/>
      <c r="AJ397" s="487"/>
      <c r="AK397" s="488"/>
    </row>
    <row r="398" spans="1:37" ht="30" customHeight="1">
      <c r="A398" s="486"/>
      <c r="B398" s="487"/>
      <c r="C398" s="487"/>
      <c r="D398" s="487"/>
      <c r="E398" s="487"/>
      <c r="F398" s="487"/>
      <c r="G398" s="487"/>
      <c r="H398" s="487"/>
      <c r="I398" s="487"/>
      <c r="J398" s="487"/>
      <c r="K398" s="487"/>
      <c r="L398" s="487"/>
      <c r="M398" s="487"/>
      <c r="N398" s="487"/>
      <c r="O398" s="487"/>
      <c r="P398" s="487"/>
      <c r="Q398" s="487"/>
      <c r="R398" s="487"/>
      <c r="S398" s="487"/>
      <c r="T398" s="487"/>
      <c r="U398" s="487"/>
      <c r="V398" s="487"/>
      <c r="W398" s="487"/>
      <c r="X398" s="487"/>
      <c r="Y398" s="487"/>
      <c r="Z398" s="487"/>
      <c r="AA398" s="487"/>
      <c r="AB398" s="487"/>
      <c r="AC398" s="487"/>
      <c r="AD398" s="487"/>
      <c r="AE398" s="487"/>
      <c r="AF398" s="487"/>
      <c r="AG398" s="487"/>
      <c r="AH398" s="487"/>
      <c r="AI398" s="487"/>
      <c r="AJ398" s="487"/>
      <c r="AK398" s="488"/>
    </row>
    <row r="399" spans="1:37" ht="27.75" customHeight="1">
      <c r="A399" s="604" t="s">
        <v>1231</v>
      </c>
      <c r="B399" s="605"/>
      <c r="C399" s="605"/>
      <c r="D399" s="605"/>
      <c r="E399" s="605"/>
      <c r="F399" s="605"/>
      <c r="G399" s="605"/>
      <c r="H399" s="605"/>
      <c r="I399" s="605"/>
      <c r="J399" s="605"/>
      <c r="K399" s="605"/>
      <c r="L399" s="605"/>
      <c r="M399" s="605"/>
      <c r="N399" s="605"/>
      <c r="O399" s="605"/>
      <c r="P399" s="605"/>
      <c r="Q399" s="605"/>
      <c r="R399" s="605"/>
      <c r="S399" s="605"/>
      <c r="T399" s="605"/>
      <c r="U399" s="605"/>
      <c r="V399" s="605"/>
      <c r="W399" s="605"/>
      <c r="X399" s="605"/>
      <c r="Y399" s="605"/>
      <c r="Z399" s="605"/>
      <c r="AA399" s="605"/>
      <c r="AB399" s="605"/>
      <c r="AC399" s="605"/>
      <c r="AD399" s="605"/>
      <c r="AE399" s="605"/>
      <c r="AF399" s="605"/>
      <c r="AG399" s="605"/>
      <c r="AH399" s="605"/>
      <c r="AI399" s="605"/>
      <c r="AJ399" s="605"/>
      <c r="AK399" s="606"/>
    </row>
    <row r="400" spans="1:37" ht="27.75" customHeight="1">
      <c r="A400" s="486" t="s">
        <v>1118</v>
      </c>
      <c r="B400" s="487"/>
      <c r="C400" s="487"/>
      <c r="D400" s="487"/>
      <c r="E400" s="487"/>
      <c r="F400" s="487"/>
      <c r="G400" s="487"/>
      <c r="H400" s="487"/>
      <c r="I400" s="487"/>
      <c r="J400" s="487"/>
      <c r="K400" s="487"/>
      <c r="L400" s="487"/>
      <c r="M400" s="487"/>
      <c r="N400" s="487"/>
      <c r="O400" s="487"/>
      <c r="P400" s="487"/>
      <c r="Q400" s="487"/>
      <c r="R400" s="487"/>
      <c r="S400" s="487"/>
      <c r="T400" s="487"/>
      <c r="U400" s="487"/>
      <c r="V400" s="487"/>
      <c r="W400" s="487"/>
      <c r="X400" s="487"/>
      <c r="Y400" s="487"/>
      <c r="Z400" s="487"/>
      <c r="AA400" s="487"/>
      <c r="AB400" s="487"/>
      <c r="AC400" s="487"/>
      <c r="AD400" s="487"/>
      <c r="AE400" s="487"/>
      <c r="AF400" s="487"/>
      <c r="AG400" s="487"/>
      <c r="AH400" s="487"/>
      <c r="AI400" s="487"/>
      <c r="AJ400" s="487"/>
      <c r="AK400" s="488"/>
    </row>
    <row r="401" spans="1:37" ht="27.75" customHeight="1">
      <c r="A401" s="486" t="s">
        <v>1119</v>
      </c>
      <c r="B401" s="487"/>
      <c r="C401" s="487"/>
      <c r="D401" s="487"/>
      <c r="E401" s="487"/>
      <c r="F401" s="487"/>
      <c r="G401" s="487"/>
      <c r="H401" s="487"/>
      <c r="I401" s="487"/>
      <c r="J401" s="487"/>
      <c r="K401" s="487"/>
      <c r="L401" s="487"/>
      <c r="M401" s="487"/>
      <c r="N401" s="487"/>
      <c r="O401" s="487"/>
      <c r="P401" s="487"/>
      <c r="Q401" s="487"/>
      <c r="R401" s="487"/>
      <c r="S401" s="487"/>
      <c r="T401" s="487"/>
      <c r="U401" s="487"/>
      <c r="V401" s="487"/>
      <c r="W401" s="487"/>
      <c r="X401" s="487"/>
      <c r="Y401" s="487"/>
      <c r="Z401" s="487"/>
      <c r="AA401" s="487"/>
      <c r="AB401" s="487"/>
      <c r="AC401" s="487"/>
      <c r="AD401" s="487"/>
      <c r="AE401" s="487"/>
      <c r="AF401" s="487"/>
      <c r="AG401" s="487"/>
      <c r="AH401" s="487"/>
      <c r="AI401" s="487"/>
      <c r="AJ401" s="487"/>
      <c r="AK401" s="488"/>
    </row>
    <row r="402" spans="1:37" ht="27.75" customHeight="1">
      <c r="A402" s="339" t="s">
        <v>1120</v>
      </c>
      <c r="B402" s="246"/>
      <c r="C402" s="246"/>
      <c r="D402" s="246"/>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c r="AA402" s="246"/>
      <c r="AB402" s="246"/>
      <c r="AC402" s="246"/>
      <c r="AD402" s="246"/>
      <c r="AE402" s="246"/>
      <c r="AF402" s="246"/>
      <c r="AG402" s="246"/>
      <c r="AH402" s="246"/>
      <c r="AI402" s="246"/>
      <c r="AJ402" s="246"/>
      <c r="AK402" s="340"/>
    </row>
    <row r="403" spans="1:37" ht="27.75" customHeight="1">
      <c r="A403" s="486" t="s">
        <v>1161</v>
      </c>
      <c r="B403" s="487"/>
      <c r="C403" s="487"/>
      <c r="D403" s="487"/>
      <c r="E403" s="487"/>
      <c r="F403" s="487"/>
      <c r="G403" s="487"/>
      <c r="H403" s="487"/>
      <c r="I403" s="487"/>
      <c r="J403" s="487"/>
      <c r="K403" s="487"/>
      <c r="L403" s="487"/>
      <c r="M403" s="487"/>
      <c r="N403" s="487"/>
      <c r="O403" s="487"/>
      <c r="P403" s="487"/>
      <c r="Q403" s="487"/>
      <c r="R403" s="487"/>
      <c r="S403" s="487"/>
      <c r="T403" s="487"/>
      <c r="U403" s="487"/>
      <c r="V403" s="487"/>
      <c r="W403" s="487"/>
      <c r="X403" s="487"/>
      <c r="Y403" s="487"/>
      <c r="Z403" s="487"/>
      <c r="AA403" s="487"/>
      <c r="AB403" s="487"/>
      <c r="AC403" s="487"/>
      <c r="AD403" s="487"/>
      <c r="AE403" s="487"/>
      <c r="AF403" s="487"/>
      <c r="AG403" s="487"/>
      <c r="AH403" s="487"/>
      <c r="AI403" s="487"/>
      <c r="AJ403" s="487"/>
      <c r="AK403" s="488"/>
    </row>
    <row r="404" spans="1:37" ht="27.75" customHeight="1">
      <c r="A404" s="486" t="s">
        <v>1121</v>
      </c>
      <c r="B404" s="487"/>
      <c r="C404" s="487"/>
      <c r="D404" s="487"/>
      <c r="E404" s="487"/>
      <c r="F404" s="487"/>
      <c r="G404" s="487"/>
      <c r="H404" s="487"/>
      <c r="I404" s="487"/>
      <c r="J404" s="487"/>
      <c r="K404" s="487"/>
      <c r="L404" s="487"/>
      <c r="M404" s="487"/>
      <c r="N404" s="487"/>
      <c r="O404" s="487"/>
      <c r="P404" s="487"/>
      <c r="Q404" s="487"/>
      <c r="R404" s="487"/>
      <c r="S404" s="487"/>
      <c r="T404" s="487"/>
      <c r="U404" s="487"/>
      <c r="V404" s="487"/>
      <c r="W404" s="487"/>
      <c r="X404" s="487"/>
      <c r="Y404" s="487"/>
      <c r="Z404" s="487"/>
      <c r="AA404" s="487"/>
      <c r="AB404" s="487"/>
      <c r="AC404" s="487"/>
      <c r="AD404" s="487"/>
      <c r="AE404" s="487"/>
      <c r="AF404" s="487"/>
      <c r="AG404" s="487"/>
      <c r="AH404" s="487"/>
      <c r="AI404" s="487"/>
      <c r="AJ404" s="487"/>
      <c r="AK404" s="488"/>
    </row>
    <row r="405" spans="1:37" ht="27.75" customHeight="1">
      <c r="A405" s="486" t="s">
        <v>977</v>
      </c>
      <c r="B405" s="487"/>
      <c r="C405" s="487"/>
      <c r="D405" s="487"/>
      <c r="E405" s="487"/>
      <c r="F405" s="487"/>
      <c r="G405" s="487"/>
      <c r="H405" s="487"/>
      <c r="I405" s="487"/>
      <c r="J405" s="487"/>
      <c r="K405" s="487"/>
      <c r="L405" s="487"/>
      <c r="M405" s="487"/>
      <c r="N405" s="487"/>
      <c r="O405" s="487"/>
      <c r="P405" s="487"/>
      <c r="Q405" s="487"/>
      <c r="R405" s="487"/>
      <c r="S405" s="487"/>
      <c r="T405" s="487"/>
      <c r="U405" s="487"/>
      <c r="V405" s="487"/>
      <c r="W405" s="487"/>
      <c r="X405" s="487"/>
      <c r="Y405" s="487"/>
      <c r="Z405" s="487"/>
      <c r="AA405" s="487"/>
      <c r="AB405" s="487"/>
      <c r="AC405" s="487"/>
      <c r="AD405" s="487"/>
      <c r="AE405" s="487"/>
      <c r="AF405" s="487"/>
      <c r="AG405" s="487"/>
      <c r="AH405" s="487"/>
      <c r="AI405" s="487"/>
      <c r="AJ405" s="487"/>
      <c r="AK405" s="488"/>
    </row>
    <row r="406" spans="1:37" ht="27.75" customHeight="1">
      <c r="A406" s="486" t="s">
        <v>1110</v>
      </c>
      <c r="B406" s="487"/>
      <c r="C406" s="487"/>
      <c r="D406" s="487"/>
      <c r="E406" s="487"/>
      <c r="F406" s="487"/>
      <c r="G406" s="487"/>
      <c r="H406" s="487"/>
      <c r="I406" s="487"/>
      <c r="J406" s="487"/>
      <c r="K406" s="487"/>
      <c r="L406" s="487"/>
      <c r="M406" s="487"/>
      <c r="N406" s="487"/>
      <c r="O406" s="487"/>
      <c r="P406" s="487"/>
      <c r="Q406" s="487"/>
      <c r="R406" s="487"/>
      <c r="S406" s="487"/>
      <c r="T406" s="487"/>
      <c r="U406" s="487"/>
      <c r="V406" s="487"/>
      <c r="W406" s="487"/>
      <c r="X406" s="487"/>
      <c r="Y406" s="487"/>
      <c r="Z406" s="487"/>
      <c r="AA406" s="487"/>
      <c r="AB406" s="487"/>
      <c r="AC406" s="487"/>
      <c r="AD406" s="487"/>
      <c r="AE406" s="487"/>
      <c r="AF406" s="487"/>
      <c r="AG406" s="487"/>
      <c r="AH406" s="487"/>
      <c r="AI406" s="487"/>
      <c r="AJ406" s="487"/>
      <c r="AK406" s="488"/>
    </row>
    <row r="407" spans="1:37" ht="27.75" customHeight="1">
      <c r="A407" s="486" t="s">
        <v>1111</v>
      </c>
      <c r="B407" s="487"/>
      <c r="C407" s="487"/>
      <c r="D407" s="487"/>
      <c r="E407" s="487"/>
      <c r="F407" s="487"/>
      <c r="G407" s="487"/>
      <c r="H407" s="487"/>
      <c r="I407" s="487"/>
      <c r="J407" s="487"/>
      <c r="K407" s="487"/>
      <c r="L407" s="487"/>
      <c r="M407" s="487"/>
      <c r="N407" s="487"/>
      <c r="O407" s="487"/>
      <c r="P407" s="487"/>
      <c r="Q407" s="487"/>
      <c r="R407" s="487"/>
      <c r="S407" s="487"/>
      <c r="T407" s="487"/>
      <c r="U407" s="487"/>
      <c r="V407" s="487"/>
      <c r="W407" s="487"/>
      <c r="X407" s="487"/>
      <c r="Y407" s="487"/>
      <c r="Z407" s="487"/>
      <c r="AA407" s="487"/>
      <c r="AB407" s="487"/>
      <c r="AC407" s="487"/>
      <c r="AD407" s="487"/>
      <c r="AE407" s="487"/>
      <c r="AF407" s="487"/>
      <c r="AG407" s="487"/>
      <c r="AH407" s="487"/>
      <c r="AI407" s="487"/>
      <c r="AJ407" s="487"/>
      <c r="AK407" s="488"/>
    </row>
    <row r="408" spans="1:37" ht="27.75" customHeight="1">
      <c r="A408" s="486" t="s">
        <v>1130</v>
      </c>
      <c r="B408" s="487"/>
      <c r="C408" s="487"/>
      <c r="D408" s="487"/>
      <c r="E408" s="487"/>
      <c r="F408" s="487"/>
      <c r="G408" s="487"/>
      <c r="H408" s="487"/>
      <c r="I408" s="487"/>
      <c r="J408" s="487"/>
      <c r="K408" s="487"/>
      <c r="L408" s="487"/>
      <c r="M408" s="487"/>
      <c r="N408" s="487"/>
      <c r="O408" s="487"/>
      <c r="P408" s="487"/>
      <c r="Q408" s="487"/>
      <c r="R408" s="487"/>
      <c r="S408" s="487"/>
      <c r="T408" s="487"/>
      <c r="U408" s="487"/>
      <c r="V408" s="487"/>
      <c r="W408" s="487"/>
      <c r="X408" s="487"/>
      <c r="Y408" s="487"/>
      <c r="Z408" s="487"/>
      <c r="AA408" s="487"/>
      <c r="AB408" s="487"/>
      <c r="AC408" s="487"/>
      <c r="AD408" s="487"/>
      <c r="AE408" s="487"/>
      <c r="AF408" s="487"/>
      <c r="AG408" s="487"/>
      <c r="AH408" s="487"/>
      <c r="AI408" s="487"/>
      <c r="AJ408" s="487"/>
      <c r="AK408" s="488"/>
    </row>
    <row r="409" spans="1:37" ht="27.75" customHeight="1">
      <c r="A409" s="486" t="s">
        <v>1122</v>
      </c>
      <c r="B409" s="487"/>
      <c r="C409" s="487"/>
      <c r="D409" s="487"/>
      <c r="E409" s="487"/>
      <c r="F409" s="487"/>
      <c r="G409" s="487"/>
      <c r="H409" s="487"/>
      <c r="I409" s="487"/>
      <c r="J409" s="487"/>
      <c r="K409" s="487"/>
      <c r="L409" s="487"/>
      <c r="M409" s="487"/>
      <c r="N409" s="487"/>
      <c r="O409" s="487"/>
      <c r="P409" s="487"/>
      <c r="Q409" s="487"/>
      <c r="R409" s="487"/>
      <c r="S409" s="487"/>
      <c r="T409" s="487"/>
      <c r="U409" s="487"/>
      <c r="V409" s="487"/>
      <c r="W409" s="487"/>
      <c r="X409" s="487"/>
      <c r="Y409" s="487"/>
      <c r="Z409" s="487"/>
      <c r="AA409" s="487"/>
      <c r="AB409" s="487"/>
      <c r="AC409" s="487"/>
      <c r="AD409" s="487"/>
      <c r="AE409" s="487"/>
      <c r="AF409" s="487"/>
      <c r="AG409" s="487"/>
      <c r="AH409" s="487"/>
      <c r="AI409" s="487"/>
      <c r="AJ409" s="487"/>
      <c r="AK409" s="488"/>
    </row>
    <row r="410" spans="1:37" ht="27.75" customHeight="1">
      <c r="A410" s="489" t="s">
        <v>1335</v>
      </c>
      <c r="B410" s="490"/>
      <c r="C410" s="490"/>
      <c r="D410" s="490"/>
      <c r="E410" s="490"/>
      <c r="F410" s="490"/>
      <c r="G410" s="490"/>
      <c r="H410" s="490"/>
      <c r="I410" s="490"/>
      <c r="J410" s="490"/>
      <c r="K410" s="490"/>
      <c r="L410" s="490"/>
      <c r="M410" s="490"/>
      <c r="N410" s="490"/>
      <c r="O410" s="490"/>
      <c r="P410" s="490"/>
      <c r="Q410" s="490"/>
      <c r="R410" s="490"/>
      <c r="S410" s="490"/>
      <c r="T410" s="490"/>
      <c r="U410" s="490"/>
      <c r="V410" s="490"/>
      <c r="W410" s="490"/>
      <c r="X410" s="490"/>
      <c r="Y410" s="490"/>
      <c r="Z410" s="490"/>
      <c r="AA410" s="490"/>
      <c r="AB410" s="490"/>
      <c r="AC410" s="490"/>
      <c r="AD410" s="490"/>
      <c r="AE410" s="490"/>
      <c r="AF410" s="490"/>
      <c r="AG410" s="490"/>
      <c r="AH410" s="490"/>
      <c r="AI410" s="490"/>
      <c r="AJ410" s="490"/>
      <c r="AK410" s="491"/>
    </row>
    <row r="411" spans="1:37" ht="27.75" customHeight="1">
      <c r="A411" s="486" t="s">
        <v>1333</v>
      </c>
      <c r="B411" s="487"/>
      <c r="C411" s="487"/>
      <c r="D411" s="487"/>
      <c r="E411" s="487"/>
      <c r="F411" s="487"/>
      <c r="G411" s="487"/>
      <c r="H411" s="487"/>
      <c r="I411" s="487"/>
      <c r="J411" s="487"/>
      <c r="K411" s="487"/>
      <c r="L411" s="487"/>
      <c r="M411" s="487"/>
      <c r="N411" s="487"/>
      <c r="O411" s="487"/>
      <c r="P411" s="487"/>
      <c r="Q411" s="487"/>
      <c r="R411" s="487"/>
      <c r="S411" s="487"/>
      <c r="T411" s="487"/>
      <c r="U411" s="487"/>
      <c r="V411" s="487"/>
      <c r="W411" s="487"/>
      <c r="X411" s="487"/>
      <c r="Y411" s="487"/>
      <c r="Z411" s="487"/>
      <c r="AA411" s="487"/>
      <c r="AB411" s="487"/>
      <c r="AC411" s="487"/>
      <c r="AD411" s="487"/>
      <c r="AE411" s="487"/>
      <c r="AF411" s="487"/>
      <c r="AG411" s="487"/>
      <c r="AH411" s="487"/>
      <c r="AI411" s="487"/>
      <c r="AJ411" s="487"/>
      <c r="AK411" s="488"/>
    </row>
    <row r="412" spans="1:37" ht="27.75" customHeight="1">
      <c r="A412" s="486" t="s">
        <v>1334</v>
      </c>
      <c r="B412" s="487"/>
      <c r="C412" s="487"/>
      <c r="D412" s="487"/>
      <c r="E412" s="487"/>
      <c r="F412" s="487"/>
      <c r="G412" s="487"/>
      <c r="H412" s="487"/>
      <c r="I412" s="487"/>
      <c r="J412" s="487"/>
      <c r="K412" s="487"/>
      <c r="L412" s="487"/>
      <c r="M412" s="487"/>
      <c r="N412" s="487"/>
      <c r="O412" s="487"/>
      <c r="P412" s="487"/>
      <c r="Q412" s="487"/>
      <c r="R412" s="487"/>
      <c r="S412" s="487"/>
      <c r="T412" s="487"/>
      <c r="U412" s="487"/>
      <c r="V412" s="487"/>
      <c r="W412" s="487"/>
      <c r="X412" s="487"/>
      <c r="Y412" s="487"/>
      <c r="Z412" s="487"/>
      <c r="AA412" s="487"/>
      <c r="AB412" s="487"/>
      <c r="AC412" s="487"/>
      <c r="AD412" s="487"/>
      <c r="AE412" s="487"/>
      <c r="AF412" s="487"/>
      <c r="AG412" s="487"/>
      <c r="AH412" s="487"/>
      <c r="AI412" s="487"/>
      <c r="AJ412" s="487"/>
      <c r="AK412" s="488"/>
    </row>
    <row r="413" spans="1:37" ht="27.75" customHeight="1">
      <c r="A413" s="486" t="s">
        <v>1332</v>
      </c>
      <c r="B413" s="487"/>
      <c r="C413" s="487"/>
      <c r="D413" s="487"/>
      <c r="E413" s="487"/>
      <c r="F413" s="487"/>
      <c r="G413" s="487"/>
      <c r="H413" s="487"/>
      <c r="I413" s="487"/>
      <c r="J413" s="487"/>
      <c r="K413" s="487"/>
      <c r="L413" s="487"/>
      <c r="M413" s="487"/>
      <c r="N413" s="487"/>
      <c r="O413" s="487"/>
      <c r="P413" s="487"/>
      <c r="Q413" s="487"/>
      <c r="R413" s="487"/>
      <c r="S413" s="487"/>
      <c r="T413" s="487"/>
      <c r="U413" s="487"/>
      <c r="V413" s="487"/>
      <c r="W413" s="487"/>
      <c r="X413" s="487"/>
      <c r="Y413" s="487"/>
      <c r="Z413" s="487"/>
      <c r="AA413" s="487"/>
      <c r="AB413" s="487"/>
      <c r="AC413" s="487"/>
      <c r="AD413" s="487"/>
      <c r="AE413" s="487"/>
      <c r="AF413" s="487"/>
      <c r="AG413" s="487"/>
      <c r="AH413" s="487"/>
      <c r="AI413" s="487"/>
      <c r="AJ413" s="487"/>
      <c r="AK413" s="488"/>
    </row>
    <row r="414" spans="1:37" ht="27.75" customHeight="1">
      <c r="A414" s="489" t="s">
        <v>1224</v>
      </c>
      <c r="B414" s="490"/>
      <c r="C414" s="490"/>
      <c r="D414" s="490"/>
      <c r="E414" s="490"/>
      <c r="F414" s="490"/>
      <c r="G414" s="490"/>
      <c r="H414" s="490"/>
      <c r="I414" s="490"/>
      <c r="J414" s="490"/>
      <c r="K414" s="490"/>
      <c r="L414" s="490"/>
      <c r="M414" s="490"/>
      <c r="N414" s="490"/>
      <c r="O414" s="490"/>
      <c r="P414" s="490"/>
      <c r="Q414" s="490"/>
      <c r="R414" s="490"/>
      <c r="S414" s="490"/>
      <c r="T414" s="490"/>
      <c r="U414" s="490"/>
      <c r="V414" s="490"/>
      <c r="W414" s="490"/>
      <c r="X414" s="490"/>
      <c r="Y414" s="490"/>
      <c r="Z414" s="490"/>
      <c r="AA414" s="490"/>
      <c r="AB414" s="490"/>
      <c r="AC414" s="490"/>
      <c r="AD414" s="490"/>
      <c r="AE414" s="490"/>
      <c r="AF414" s="490"/>
      <c r="AG414" s="490"/>
      <c r="AH414" s="490"/>
      <c r="AI414" s="490"/>
      <c r="AJ414" s="490"/>
      <c r="AK414" s="491"/>
    </row>
    <row r="415" spans="1:37" ht="27.75" customHeight="1">
      <c r="A415" s="486" t="s">
        <v>1473</v>
      </c>
      <c r="B415" s="487"/>
      <c r="C415" s="487"/>
      <c r="D415" s="487"/>
      <c r="E415" s="487"/>
      <c r="F415" s="487"/>
      <c r="G415" s="487"/>
      <c r="H415" s="487"/>
      <c r="I415" s="487"/>
      <c r="J415" s="487"/>
      <c r="K415" s="487"/>
      <c r="L415" s="487"/>
      <c r="M415" s="487"/>
      <c r="N415" s="487"/>
      <c r="O415" s="487"/>
      <c r="P415" s="487"/>
      <c r="Q415" s="487"/>
      <c r="R415" s="487"/>
      <c r="S415" s="487"/>
      <c r="T415" s="487"/>
      <c r="U415" s="487"/>
      <c r="V415" s="487"/>
      <c r="W415" s="487"/>
      <c r="X415" s="487"/>
      <c r="Y415" s="487"/>
      <c r="Z415" s="487"/>
      <c r="AA415" s="487"/>
      <c r="AB415" s="487"/>
      <c r="AC415" s="487"/>
      <c r="AD415" s="487"/>
      <c r="AE415" s="487"/>
      <c r="AF415" s="487"/>
      <c r="AG415" s="487"/>
      <c r="AH415" s="487"/>
      <c r="AI415" s="487"/>
      <c r="AJ415" s="487"/>
      <c r="AK415" s="488"/>
    </row>
    <row r="416" spans="1:37" ht="27.75" customHeight="1">
      <c r="A416" s="486" t="s">
        <v>1225</v>
      </c>
      <c r="B416" s="487"/>
      <c r="C416" s="487"/>
      <c r="D416" s="487"/>
      <c r="E416" s="487"/>
      <c r="F416" s="487"/>
      <c r="G416" s="487"/>
      <c r="H416" s="487"/>
      <c r="I416" s="487"/>
      <c r="J416" s="487"/>
      <c r="K416" s="487"/>
      <c r="L416" s="487"/>
      <c r="M416" s="487"/>
      <c r="N416" s="487"/>
      <c r="O416" s="487"/>
      <c r="P416" s="487"/>
      <c r="Q416" s="487"/>
      <c r="R416" s="487"/>
      <c r="S416" s="487"/>
      <c r="T416" s="487"/>
      <c r="U416" s="487"/>
      <c r="V416" s="487"/>
      <c r="W416" s="487"/>
      <c r="X416" s="487"/>
      <c r="Y416" s="487"/>
      <c r="Z416" s="487"/>
      <c r="AA416" s="487"/>
      <c r="AB416" s="487"/>
      <c r="AC416" s="487"/>
      <c r="AD416" s="487"/>
      <c r="AE416" s="487"/>
      <c r="AF416" s="487"/>
      <c r="AG416" s="487"/>
      <c r="AH416" s="487"/>
      <c r="AI416" s="487"/>
      <c r="AJ416" s="487"/>
      <c r="AK416" s="488"/>
    </row>
    <row r="417" spans="1:37" ht="27.75" customHeight="1">
      <c r="A417" s="489" t="s">
        <v>1474</v>
      </c>
      <c r="B417" s="490"/>
      <c r="C417" s="490"/>
      <c r="D417" s="490"/>
      <c r="E417" s="490"/>
      <c r="F417" s="490"/>
      <c r="G417" s="490"/>
      <c r="H417" s="490"/>
      <c r="I417" s="490"/>
      <c r="J417" s="490"/>
      <c r="K417" s="490"/>
      <c r="L417" s="490"/>
      <c r="M417" s="490"/>
      <c r="N417" s="490"/>
      <c r="O417" s="490"/>
      <c r="P417" s="490"/>
      <c r="Q417" s="490"/>
      <c r="R417" s="490"/>
      <c r="S417" s="490"/>
      <c r="T417" s="490"/>
      <c r="U417" s="490"/>
      <c r="V417" s="490"/>
      <c r="W417" s="490"/>
      <c r="X417" s="490"/>
      <c r="Y417" s="490"/>
      <c r="Z417" s="490"/>
      <c r="AA417" s="490"/>
      <c r="AB417" s="490"/>
      <c r="AC417" s="490"/>
      <c r="AD417" s="490"/>
      <c r="AE417" s="490"/>
      <c r="AF417" s="490"/>
      <c r="AG417" s="490"/>
      <c r="AH417" s="490"/>
      <c r="AI417" s="490"/>
      <c r="AJ417" s="490"/>
      <c r="AK417" s="491"/>
    </row>
    <row r="418" spans="1:37" ht="27.75" customHeight="1">
      <c r="A418" s="486" t="s">
        <v>1225</v>
      </c>
      <c r="B418" s="487"/>
      <c r="C418" s="487"/>
      <c r="D418" s="487"/>
      <c r="E418" s="487"/>
      <c r="F418" s="487"/>
      <c r="G418" s="487"/>
      <c r="H418" s="487"/>
      <c r="I418" s="487"/>
      <c r="J418" s="487"/>
      <c r="K418" s="487"/>
      <c r="L418" s="487"/>
      <c r="M418" s="487"/>
      <c r="N418" s="487"/>
      <c r="O418" s="487"/>
      <c r="P418" s="487"/>
      <c r="Q418" s="487"/>
      <c r="R418" s="487"/>
      <c r="S418" s="487"/>
      <c r="T418" s="487"/>
      <c r="U418" s="487"/>
      <c r="V418" s="487"/>
      <c r="W418" s="487"/>
      <c r="X418" s="487"/>
      <c r="Y418" s="487"/>
      <c r="Z418" s="487"/>
      <c r="AA418" s="487"/>
      <c r="AB418" s="487"/>
      <c r="AC418" s="487"/>
      <c r="AD418" s="487"/>
      <c r="AE418" s="487"/>
      <c r="AF418" s="487"/>
      <c r="AG418" s="487"/>
      <c r="AH418" s="487"/>
      <c r="AI418" s="487"/>
      <c r="AJ418" s="487"/>
      <c r="AK418" s="488"/>
    </row>
    <row r="419" spans="1:37" ht="27.75" customHeight="1">
      <c r="A419" s="489" t="s">
        <v>1226</v>
      </c>
      <c r="B419" s="490"/>
      <c r="C419" s="490"/>
      <c r="D419" s="490"/>
      <c r="E419" s="490"/>
      <c r="F419" s="490"/>
      <c r="G419" s="490"/>
      <c r="H419" s="490"/>
      <c r="I419" s="490"/>
      <c r="J419" s="490"/>
      <c r="K419" s="490"/>
      <c r="L419" s="490"/>
      <c r="M419" s="490"/>
      <c r="N419" s="490"/>
      <c r="O419" s="490"/>
      <c r="P419" s="490"/>
      <c r="Q419" s="490"/>
      <c r="R419" s="490"/>
      <c r="S419" s="490"/>
      <c r="T419" s="490"/>
      <c r="U419" s="490"/>
      <c r="V419" s="490"/>
      <c r="W419" s="490"/>
      <c r="X419" s="490"/>
      <c r="Y419" s="490"/>
      <c r="Z419" s="490"/>
      <c r="AA419" s="490"/>
      <c r="AB419" s="490"/>
      <c r="AC419" s="490"/>
      <c r="AD419" s="490"/>
      <c r="AE419" s="490"/>
      <c r="AF419" s="490"/>
      <c r="AG419" s="490"/>
      <c r="AH419" s="490"/>
      <c r="AI419" s="490"/>
      <c r="AJ419" s="490"/>
      <c r="AK419" s="491"/>
    </row>
    <row r="420" spans="1:37" ht="27.75" customHeight="1">
      <c r="A420" s="486" t="s">
        <v>1475</v>
      </c>
      <c r="B420" s="487"/>
      <c r="C420" s="487"/>
      <c r="D420" s="487"/>
      <c r="E420" s="487"/>
      <c r="F420" s="487"/>
      <c r="G420" s="487"/>
      <c r="H420" s="487"/>
      <c r="I420" s="487"/>
      <c r="J420" s="487"/>
      <c r="K420" s="487"/>
      <c r="L420" s="487"/>
      <c r="M420" s="487"/>
      <c r="N420" s="487"/>
      <c r="O420" s="487"/>
      <c r="P420" s="487"/>
      <c r="Q420" s="487"/>
      <c r="R420" s="487"/>
      <c r="S420" s="487"/>
      <c r="T420" s="487"/>
      <c r="U420" s="487"/>
      <c r="V420" s="487"/>
      <c r="W420" s="487"/>
      <c r="X420" s="487"/>
      <c r="Y420" s="487"/>
      <c r="Z420" s="487"/>
      <c r="AA420" s="487"/>
      <c r="AB420" s="487"/>
      <c r="AC420" s="487"/>
      <c r="AD420" s="487"/>
      <c r="AE420" s="487"/>
      <c r="AF420" s="487"/>
      <c r="AG420" s="487"/>
      <c r="AH420" s="487"/>
      <c r="AI420" s="487"/>
      <c r="AJ420" s="487"/>
      <c r="AK420" s="488"/>
    </row>
    <row r="421" spans="1:37" ht="27.75" customHeight="1">
      <c r="A421" s="489"/>
      <c r="B421" s="490"/>
      <c r="C421" s="490"/>
      <c r="D421" s="490"/>
      <c r="E421" s="490"/>
      <c r="F421" s="490"/>
      <c r="G421" s="490"/>
      <c r="H421" s="490"/>
      <c r="I421" s="490"/>
      <c r="J421" s="490"/>
      <c r="K421" s="490"/>
      <c r="L421" s="490"/>
      <c r="M421" s="490"/>
      <c r="N421" s="490"/>
      <c r="O421" s="490"/>
      <c r="P421" s="490"/>
      <c r="Q421" s="490"/>
      <c r="R421" s="490"/>
      <c r="S421" s="490"/>
      <c r="T421" s="490"/>
      <c r="U421" s="490"/>
      <c r="V421" s="490"/>
      <c r="W421" s="490"/>
      <c r="X421" s="490"/>
      <c r="Y421" s="490"/>
      <c r="Z421" s="490"/>
      <c r="AA421" s="490"/>
      <c r="AB421" s="490"/>
      <c r="AC421" s="490"/>
      <c r="AD421" s="490"/>
      <c r="AE421" s="490"/>
      <c r="AF421" s="490"/>
      <c r="AG421" s="490"/>
      <c r="AH421" s="490"/>
      <c r="AI421" s="490"/>
      <c r="AJ421" s="490"/>
      <c r="AK421" s="491"/>
    </row>
    <row r="422" spans="1:37" ht="27.75" customHeight="1">
      <c r="A422" s="615"/>
      <c r="B422" s="616"/>
      <c r="C422" s="616"/>
      <c r="D422" s="616"/>
      <c r="E422" s="616"/>
      <c r="F422" s="616"/>
      <c r="G422" s="616"/>
      <c r="H422" s="616"/>
      <c r="I422" s="616"/>
      <c r="J422" s="616"/>
      <c r="K422" s="616"/>
      <c r="L422" s="616"/>
      <c r="M422" s="616"/>
      <c r="N422" s="616"/>
      <c r="O422" s="616"/>
      <c r="P422" s="616"/>
      <c r="Q422" s="616"/>
      <c r="R422" s="616"/>
      <c r="S422" s="616"/>
      <c r="T422" s="616"/>
      <c r="U422" s="616"/>
      <c r="V422" s="616"/>
      <c r="W422" s="616"/>
      <c r="X422" s="616"/>
      <c r="Y422" s="616"/>
      <c r="Z422" s="616"/>
      <c r="AA422" s="616"/>
      <c r="AB422" s="616"/>
      <c r="AC422" s="616"/>
      <c r="AD422" s="616"/>
      <c r="AE422" s="616"/>
      <c r="AF422" s="616"/>
      <c r="AG422" s="616"/>
      <c r="AH422" s="616"/>
      <c r="AI422" s="616"/>
      <c r="AJ422" s="616"/>
      <c r="AK422" s="617"/>
    </row>
    <row r="423" ht="7.5" customHeight="1"/>
    <row r="424" spans="4:11" ht="17.25">
      <c r="D424" s="108"/>
      <c r="K424" s="108"/>
    </row>
    <row r="425" ht="17.25">
      <c r="D425" s="129"/>
    </row>
    <row r="427" ht="17.25">
      <c r="C427" s="130"/>
    </row>
    <row r="430" ht="17.25">
      <c r="F430" s="115"/>
    </row>
    <row r="432" ht="17.25">
      <c r="D432" s="108"/>
    </row>
  </sheetData>
  <sheetProtection password="DC6F" sheet="1" selectLockedCells="1"/>
  <mergeCells count="906">
    <mergeCell ref="AM19:BA19"/>
    <mergeCell ref="A125:AK125"/>
    <mergeCell ref="A126:A145"/>
    <mergeCell ref="D148:F148"/>
    <mergeCell ref="B148:B151"/>
    <mergeCell ref="B131:B133"/>
    <mergeCell ref="D131:AK132"/>
    <mergeCell ref="H129:K129"/>
    <mergeCell ref="L133:AK133"/>
    <mergeCell ref="C149:C150"/>
    <mergeCell ref="A376:B376"/>
    <mergeCell ref="A360:B361"/>
    <mergeCell ref="A375:B375"/>
    <mergeCell ref="P334:AK334"/>
    <mergeCell ref="C376:G376"/>
    <mergeCell ref="AG328:AH328"/>
    <mergeCell ref="B345:E345"/>
    <mergeCell ref="N361:AK361"/>
    <mergeCell ref="L376:AK376"/>
    <mergeCell ref="C374:G374"/>
    <mergeCell ref="C50:C51"/>
    <mergeCell ref="D60:AK60"/>
    <mergeCell ref="C97:C98"/>
    <mergeCell ref="P326:Q326"/>
    <mergeCell ref="AA328:AB328"/>
    <mergeCell ref="J349:S349"/>
    <mergeCell ref="T344:W344"/>
    <mergeCell ref="D332:F332"/>
    <mergeCell ref="AH338:AK338"/>
    <mergeCell ref="D330:J331"/>
    <mergeCell ref="B70:B72"/>
    <mergeCell ref="D81:G81"/>
    <mergeCell ref="D122:F122"/>
    <mergeCell ref="A9:AK9"/>
    <mergeCell ref="B100:AK100"/>
    <mergeCell ref="A75:AK75"/>
    <mergeCell ref="D66:AK67"/>
    <mergeCell ref="D70:R70"/>
    <mergeCell ref="B115:AK115"/>
    <mergeCell ref="D114:AK114"/>
    <mergeCell ref="A382:AK382"/>
    <mergeCell ref="A389:AK389"/>
    <mergeCell ref="C378:G378"/>
    <mergeCell ref="D50:AK51"/>
    <mergeCell ref="D49:L49"/>
    <mergeCell ref="A146:AK146"/>
    <mergeCell ref="D61:AK62"/>
    <mergeCell ref="D73:R73"/>
    <mergeCell ref="D126:F126"/>
    <mergeCell ref="C116:C117"/>
    <mergeCell ref="A380:C380"/>
    <mergeCell ref="D380:F380"/>
    <mergeCell ref="I380:L380"/>
    <mergeCell ref="N380:T380"/>
    <mergeCell ref="L378:AK378"/>
    <mergeCell ref="A378:B378"/>
    <mergeCell ref="AN357:AP357"/>
    <mergeCell ref="X347:AG347"/>
    <mergeCell ref="AH339:AK339"/>
    <mergeCell ref="B350:E350"/>
    <mergeCell ref="AH341:AK341"/>
    <mergeCell ref="T342:W342"/>
    <mergeCell ref="X340:AG340"/>
    <mergeCell ref="X349:AG349"/>
    <mergeCell ref="J347:S347"/>
    <mergeCell ref="X339:AG339"/>
    <mergeCell ref="AN359:AP359"/>
    <mergeCell ref="AN361:AP361"/>
    <mergeCell ref="C361:L361"/>
    <mergeCell ref="A351:AK351"/>
    <mergeCell ref="B348:E348"/>
    <mergeCell ref="B349:E349"/>
    <mergeCell ref="F349:I349"/>
    <mergeCell ref="AN360:AP360"/>
    <mergeCell ref="AN351:AQ351"/>
    <mergeCell ref="AN358:AP358"/>
    <mergeCell ref="AN362:AP362"/>
    <mergeCell ref="A369:B369"/>
    <mergeCell ref="L368:AK368"/>
    <mergeCell ref="A364:AK364"/>
    <mergeCell ref="AI327:AJ327"/>
    <mergeCell ref="J350:S350"/>
    <mergeCell ref="D334:F334"/>
    <mergeCell ref="I333:AK333"/>
    <mergeCell ref="AH343:AK343"/>
    <mergeCell ref="C369:AK369"/>
    <mergeCell ref="C375:AK375"/>
    <mergeCell ref="H374:K374"/>
    <mergeCell ref="L374:AK374"/>
    <mergeCell ref="C360:AK360"/>
    <mergeCell ref="C371:AK371"/>
    <mergeCell ref="C362:AK362"/>
    <mergeCell ref="C366:AK366"/>
    <mergeCell ref="A365:AK365"/>
    <mergeCell ref="H368:K368"/>
    <mergeCell ref="A374:B374"/>
    <mergeCell ref="A101:A122"/>
    <mergeCell ref="B119:AK119"/>
    <mergeCell ref="D129:F129"/>
    <mergeCell ref="B130:AK130"/>
    <mergeCell ref="C131:C132"/>
    <mergeCell ref="B106:B109"/>
    <mergeCell ref="C120:C121"/>
    <mergeCell ref="C127:C128"/>
    <mergeCell ref="D118:F118"/>
    <mergeCell ref="B110:AK110"/>
    <mergeCell ref="AU311:AX311"/>
    <mergeCell ref="AM281:AO282"/>
    <mergeCell ref="AO223:AP223"/>
    <mergeCell ref="D264:AK264"/>
    <mergeCell ref="D277:F277"/>
    <mergeCell ref="D257:AK258"/>
    <mergeCell ref="D261:AK261"/>
    <mergeCell ref="D271:AK272"/>
    <mergeCell ref="B255:AK255"/>
    <mergeCell ref="D229:AK229"/>
    <mergeCell ref="C71:C72"/>
    <mergeCell ref="AM224:AN224"/>
    <mergeCell ref="D127:AK128"/>
    <mergeCell ref="G122:AK122"/>
    <mergeCell ref="D149:AK150"/>
    <mergeCell ref="S73:AK73"/>
    <mergeCell ref="D155:K155"/>
    <mergeCell ref="P118:AK118"/>
    <mergeCell ref="J118:K118"/>
    <mergeCell ref="J178:AK178"/>
    <mergeCell ref="M118:N118"/>
    <mergeCell ref="AR312:AS312"/>
    <mergeCell ref="AP312:AQ312"/>
    <mergeCell ref="AO312:AO313"/>
    <mergeCell ref="AN311:AN313"/>
    <mergeCell ref="AO204:AP204"/>
    <mergeCell ref="AM206:AN206"/>
    <mergeCell ref="AO206:AP206"/>
    <mergeCell ref="AM228:AO228"/>
    <mergeCell ref="AO205:AP205"/>
    <mergeCell ref="AO224:AP224"/>
    <mergeCell ref="A18:O18"/>
    <mergeCell ref="A79:A87"/>
    <mergeCell ref="B65:B68"/>
    <mergeCell ref="B120:B122"/>
    <mergeCell ref="B60:B63"/>
    <mergeCell ref="B105:AK105"/>
    <mergeCell ref="D109:AK109"/>
    <mergeCell ref="C102:C103"/>
    <mergeCell ref="A38:AK38"/>
    <mergeCell ref="A16:O16"/>
    <mergeCell ref="A17:O17"/>
    <mergeCell ref="A11:O11"/>
    <mergeCell ref="A14:O14"/>
    <mergeCell ref="P11:AK11"/>
    <mergeCell ref="P14:AK14"/>
    <mergeCell ref="P12:AK12"/>
    <mergeCell ref="P17:AK17"/>
    <mergeCell ref="P19:AK19"/>
    <mergeCell ref="D65:AK65"/>
    <mergeCell ref="A27:O27"/>
    <mergeCell ref="A31:AK31"/>
    <mergeCell ref="P20:AK20"/>
    <mergeCell ref="D39:AK39"/>
    <mergeCell ref="D63:AK63"/>
    <mergeCell ref="B64:AK64"/>
    <mergeCell ref="A39:A52"/>
    <mergeCell ref="C34:C35"/>
    <mergeCell ref="C61:C62"/>
    <mergeCell ref="A12:O12"/>
    <mergeCell ref="P13:AK13"/>
    <mergeCell ref="P15:AK15"/>
    <mergeCell ref="A24:O24"/>
    <mergeCell ref="D34:AK35"/>
    <mergeCell ref="P25:AK25"/>
    <mergeCell ref="P24:AK24"/>
    <mergeCell ref="P23:AK23"/>
    <mergeCell ref="A23:O23"/>
    <mergeCell ref="A19:O19"/>
    <mergeCell ref="A10:O10"/>
    <mergeCell ref="P10:AK10"/>
    <mergeCell ref="A13:O13"/>
    <mergeCell ref="A15:O15"/>
    <mergeCell ref="P21:AK21"/>
    <mergeCell ref="A20:O20"/>
    <mergeCell ref="A21:O21"/>
    <mergeCell ref="P18:AK18"/>
    <mergeCell ref="P16:AK16"/>
    <mergeCell ref="A2:AK2"/>
    <mergeCell ref="A6:AK6"/>
    <mergeCell ref="A3:AK3"/>
    <mergeCell ref="A4:AK4"/>
    <mergeCell ref="A5:AK5"/>
    <mergeCell ref="A7:AK7"/>
    <mergeCell ref="A8:AK8"/>
    <mergeCell ref="P27:AK27"/>
    <mergeCell ref="A28:AK29"/>
    <mergeCell ref="A32:AK32"/>
    <mergeCell ref="A33:AK33"/>
    <mergeCell ref="A26:O26"/>
    <mergeCell ref="A25:O25"/>
    <mergeCell ref="A22:O22"/>
    <mergeCell ref="P22:AK22"/>
    <mergeCell ref="P26:AK26"/>
    <mergeCell ref="B37:AK37"/>
    <mergeCell ref="C44:C46"/>
    <mergeCell ref="B42:AK42"/>
    <mergeCell ref="J36:K36"/>
    <mergeCell ref="A34:B36"/>
    <mergeCell ref="G36:H36"/>
    <mergeCell ref="D44:AK46"/>
    <mergeCell ref="P36:AK36"/>
    <mergeCell ref="D36:F36"/>
    <mergeCell ref="M36:N36"/>
    <mergeCell ref="H40:AK40"/>
    <mergeCell ref="D58:AK58"/>
    <mergeCell ref="D43:L43"/>
    <mergeCell ref="M43:AK43"/>
    <mergeCell ref="D47:L47"/>
    <mergeCell ref="B48:AK48"/>
    <mergeCell ref="N52:AK52"/>
    <mergeCell ref="C56:C57"/>
    <mergeCell ref="D56:AK57"/>
    <mergeCell ref="B49:B52"/>
    <mergeCell ref="B59:AK59"/>
    <mergeCell ref="D96:AK96"/>
    <mergeCell ref="D102:AK103"/>
    <mergeCell ref="S70:AK70"/>
    <mergeCell ref="D79:AK80"/>
    <mergeCell ref="G118:H118"/>
    <mergeCell ref="C112:C113"/>
    <mergeCell ref="C107:C108"/>
    <mergeCell ref="D89:AK93"/>
    <mergeCell ref="B88:B94"/>
    <mergeCell ref="A54:AK54"/>
    <mergeCell ref="N47:AK47"/>
    <mergeCell ref="H148:K148"/>
    <mergeCell ref="B141:AK141"/>
    <mergeCell ref="D145:K145"/>
    <mergeCell ref="D133:K133"/>
    <mergeCell ref="M49:AK49"/>
    <mergeCell ref="D52:L52"/>
    <mergeCell ref="B53:AK53"/>
    <mergeCell ref="B116:B118"/>
    <mergeCell ref="B261:B264"/>
    <mergeCell ref="P327:Q327"/>
    <mergeCell ref="J317:K317"/>
    <mergeCell ref="B271:B273"/>
    <mergeCell ref="J316:K316"/>
    <mergeCell ref="C324:G324"/>
    <mergeCell ref="H323:I323"/>
    <mergeCell ref="L315:M315"/>
    <mergeCell ref="H315:I315"/>
    <mergeCell ref="D266:AK266"/>
    <mergeCell ref="N363:AK363"/>
    <mergeCell ref="A366:B366"/>
    <mergeCell ref="C367:AK367"/>
    <mergeCell ref="AE320:AF320"/>
    <mergeCell ref="R322:Z322"/>
    <mergeCell ref="A367:B367"/>
    <mergeCell ref="B310:B328"/>
    <mergeCell ref="R326:Z326"/>
    <mergeCell ref="AG327:AH327"/>
    <mergeCell ref="X338:AG338"/>
    <mergeCell ref="AG314:AH314"/>
    <mergeCell ref="C312:G312"/>
    <mergeCell ref="C314:G314"/>
    <mergeCell ref="H318:I318"/>
    <mergeCell ref="L322:M322"/>
    <mergeCell ref="C320:G320"/>
    <mergeCell ref="C318:G318"/>
    <mergeCell ref="C315:G315"/>
    <mergeCell ref="H314:I314"/>
    <mergeCell ref="AE315:AF315"/>
    <mergeCell ref="H321:I321"/>
    <mergeCell ref="C319:G319"/>
    <mergeCell ref="C323:G323"/>
    <mergeCell ref="H319:I319"/>
    <mergeCell ref="C322:G322"/>
    <mergeCell ref="H325:I325"/>
    <mergeCell ref="A250:A254"/>
    <mergeCell ref="D254:R254"/>
    <mergeCell ref="C271:C272"/>
    <mergeCell ref="D269:AK269"/>
    <mergeCell ref="C251:C252"/>
    <mergeCell ref="D235:AK236"/>
    <mergeCell ref="B260:AK260"/>
    <mergeCell ref="A229:A248"/>
    <mergeCell ref="B270:AK270"/>
    <mergeCell ref="B266:B269"/>
    <mergeCell ref="D176:AK177"/>
    <mergeCell ref="M145:AK145"/>
    <mergeCell ref="D173:R173"/>
    <mergeCell ref="A164:AK164"/>
    <mergeCell ref="A170:A175"/>
    <mergeCell ref="D170:R170"/>
    <mergeCell ref="C153:C154"/>
    <mergeCell ref="A165:A169"/>
    <mergeCell ref="D151:F151"/>
    <mergeCell ref="H151:K151"/>
    <mergeCell ref="D153:AK154"/>
    <mergeCell ref="B152:AK152"/>
    <mergeCell ref="D157:AK157"/>
    <mergeCell ref="D162:AK162"/>
    <mergeCell ref="D158:AK161"/>
    <mergeCell ref="L155:AK155"/>
    <mergeCell ref="B157:B162"/>
    <mergeCell ref="B153:B155"/>
    <mergeCell ref="B124:AK124"/>
    <mergeCell ref="B123:AK123"/>
    <mergeCell ref="D140:AK140"/>
    <mergeCell ref="B135:B140"/>
    <mergeCell ref="H126:K126"/>
    <mergeCell ref="D135:AK135"/>
    <mergeCell ref="A1:AK1"/>
    <mergeCell ref="A30:AK30"/>
    <mergeCell ref="A78:AK78"/>
    <mergeCell ref="D101:AK101"/>
    <mergeCell ref="D88:AK88"/>
    <mergeCell ref="B96:B99"/>
    <mergeCell ref="B69:AK69"/>
    <mergeCell ref="A77:AK77"/>
    <mergeCell ref="B39:B40"/>
    <mergeCell ref="B41:AK41"/>
    <mergeCell ref="D40:G40"/>
    <mergeCell ref="B43:B47"/>
    <mergeCell ref="B126:B129"/>
    <mergeCell ref="D112:AK113"/>
    <mergeCell ref="B165:B168"/>
    <mergeCell ref="S170:AK170"/>
    <mergeCell ref="C136:C139"/>
    <mergeCell ref="D136:AK139"/>
    <mergeCell ref="B134:AK134"/>
    <mergeCell ref="O168:AK168"/>
    <mergeCell ref="A148:A162"/>
    <mergeCell ref="D244:AK247"/>
    <mergeCell ref="D189:G189"/>
    <mergeCell ref="P204:AK204"/>
    <mergeCell ref="B179:AK179"/>
    <mergeCell ref="M184:AK184"/>
    <mergeCell ref="B156:AK156"/>
    <mergeCell ref="D178:I178"/>
    <mergeCell ref="C158:C161"/>
    <mergeCell ref="B233:AK233"/>
    <mergeCell ref="B299:AK299"/>
    <mergeCell ref="B278:AK278"/>
    <mergeCell ref="D292:AK293"/>
    <mergeCell ref="M273:N273"/>
    <mergeCell ref="C275:C276"/>
    <mergeCell ref="D253:R253"/>
    <mergeCell ref="S285:AK285"/>
    <mergeCell ref="A290:AK290"/>
    <mergeCell ref="C282:C283"/>
    <mergeCell ref="D286:R286"/>
    <mergeCell ref="D232:AK232"/>
    <mergeCell ref="B239:B241"/>
    <mergeCell ref="C235:C236"/>
    <mergeCell ref="H234:K234"/>
    <mergeCell ref="B238:AK238"/>
    <mergeCell ref="P224:AK224"/>
    <mergeCell ref="G224:H224"/>
    <mergeCell ref="D230:AK231"/>
    <mergeCell ref="B228:C228"/>
    <mergeCell ref="M224:N224"/>
    <mergeCell ref="P206:AK206"/>
    <mergeCell ref="D206:F206"/>
    <mergeCell ref="A227:AK227"/>
    <mergeCell ref="A185:A224"/>
    <mergeCell ref="D228:E228"/>
    <mergeCell ref="B215:AK215"/>
    <mergeCell ref="B191:B193"/>
    <mergeCell ref="D193:G193"/>
    <mergeCell ref="C191:C192"/>
    <mergeCell ref="D187:AK187"/>
    <mergeCell ref="D188:AK188"/>
    <mergeCell ref="C182:C184"/>
    <mergeCell ref="I182:L182"/>
    <mergeCell ref="D184:H184"/>
    <mergeCell ref="D191:AK192"/>
    <mergeCell ref="D182:H182"/>
    <mergeCell ref="B195:B199"/>
    <mergeCell ref="B187:B189"/>
    <mergeCell ref="S173:AK173"/>
    <mergeCell ref="C171:C172"/>
    <mergeCell ref="D171:AK172"/>
    <mergeCell ref="B170:B172"/>
    <mergeCell ref="D174:R174"/>
    <mergeCell ref="I183:L183"/>
    <mergeCell ref="C195:C198"/>
    <mergeCell ref="I189:AK189"/>
    <mergeCell ref="D304:J305"/>
    <mergeCell ref="B281:C281"/>
    <mergeCell ref="D166:AK167"/>
    <mergeCell ref="M183:AK183"/>
    <mergeCell ref="D195:AK198"/>
    <mergeCell ref="B194:AK194"/>
    <mergeCell ref="J206:K206"/>
    <mergeCell ref="B186:C186"/>
    <mergeCell ref="I193:AK193"/>
    <mergeCell ref="B180:B184"/>
    <mergeCell ref="B275:B277"/>
    <mergeCell ref="B303:AK303"/>
    <mergeCell ref="D248:AK248"/>
    <mergeCell ref="B242:AK242"/>
    <mergeCell ref="D239:AK240"/>
    <mergeCell ref="C239:C240"/>
    <mergeCell ref="D281:E281"/>
    <mergeCell ref="D250:R250"/>
    <mergeCell ref="S253:AK253"/>
    <mergeCell ref="S250:AK250"/>
    <mergeCell ref="B200:AK200"/>
    <mergeCell ref="K304:AK305"/>
    <mergeCell ref="AC313:AD313"/>
    <mergeCell ref="C313:I313"/>
    <mergeCell ref="AE313:AF313"/>
    <mergeCell ref="D310:AK311"/>
    <mergeCell ref="R313:AB313"/>
    <mergeCell ref="J312:M312"/>
    <mergeCell ref="I306:AK307"/>
    <mergeCell ref="F281:AK281"/>
    <mergeCell ref="AG312:AJ312"/>
    <mergeCell ref="L314:M314"/>
    <mergeCell ref="R312:Z312"/>
    <mergeCell ref="J314:K314"/>
    <mergeCell ref="D306:F307"/>
    <mergeCell ref="AI313:AJ313"/>
    <mergeCell ref="G306:H307"/>
    <mergeCell ref="AC314:AD314"/>
    <mergeCell ref="G308:H308"/>
    <mergeCell ref="B309:AK309"/>
    <mergeCell ref="N315:O315"/>
    <mergeCell ref="N313:O313"/>
    <mergeCell ref="R314:Z314"/>
    <mergeCell ref="R315:Z315"/>
    <mergeCell ref="P314:Q314"/>
    <mergeCell ref="N314:O314"/>
    <mergeCell ref="P313:Q313"/>
    <mergeCell ref="P315:Q315"/>
    <mergeCell ref="AG313:AH313"/>
    <mergeCell ref="J308:K308"/>
    <mergeCell ref="P308:AK308"/>
    <mergeCell ref="AA312:AB312"/>
    <mergeCell ref="AA314:AB314"/>
    <mergeCell ref="AC312:AF312"/>
    <mergeCell ref="M308:N308"/>
    <mergeCell ref="N312:Q312"/>
    <mergeCell ref="J313:K313"/>
    <mergeCell ref="AI314:AJ314"/>
    <mergeCell ref="AI315:AJ315"/>
    <mergeCell ref="L316:M316"/>
    <mergeCell ref="L313:M313"/>
    <mergeCell ref="P316:Q316"/>
    <mergeCell ref="H312:I312"/>
    <mergeCell ref="AE314:AF314"/>
    <mergeCell ref="AG315:AH315"/>
    <mergeCell ref="AA315:AB315"/>
    <mergeCell ref="AC315:AD315"/>
    <mergeCell ref="J315:K315"/>
    <mergeCell ref="C316:G316"/>
    <mergeCell ref="AI316:AJ316"/>
    <mergeCell ref="H316:I316"/>
    <mergeCell ref="AA316:AB316"/>
    <mergeCell ref="H322:I322"/>
    <mergeCell ref="P318:Q318"/>
    <mergeCell ref="R318:Z318"/>
    <mergeCell ref="R321:Z321"/>
    <mergeCell ref="P320:Q320"/>
    <mergeCell ref="L318:M318"/>
    <mergeCell ref="J321:K321"/>
    <mergeCell ref="N319:O319"/>
    <mergeCell ref="N321:O321"/>
    <mergeCell ref="N320:O320"/>
    <mergeCell ref="N323:O323"/>
    <mergeCell ref="J319:K319"/>
    <mergeCell ref="J322:K322"/>
    <mergeCell ref="L321:M321"/>
    <mergeCell ref="J323:K323"/>
    <mergeCell ref="J320:K320"/>
    <mergeCell ref="AC326:AD326"/>
    <mergeCell ref="N324:O324"/>
    <mergeCell ref="R323:Z323"/>
    <mergeCell ref="P322:Q322"/>
    <mergeCell ref="AA327:AB327"/>
    <mergeCell ref="AC323:AD323"/>
    <mergeCell ref="AA323:AB323"/>
    <mergeCell ref="P323:Q323"/>
    <mergeCell ref="N322:O322"/>
    <mergeCell ref="P325:Q325"/>
    <mergeCell ref="N325:O325"/>
    <mergeCell ref="H324:I324"/>
    <mergeCell ref="H327:I327"/>
    <mergeCell ref="L323:M323"/>
    <mergeCell ref="L325:M325"/>
    <mergeCell ref="J324:K324"/>
    <mergeCell ref="L324:M324"/>
    <mergeCell ref="L327:M327"/>
    <mergeCell ref="L326:M326"/>
    <mergeCell ref="AK312:AK328"/>
    <mergeCell ref="AG326:AH326"/>
    <mergeCell ref="AC328:AD328"/>
    <mergeCell ref="H326:I326"/>
    <mergeCell ref="J325:K325"/>
    <mergeCell ref="J318:K318"/>
    <mergeCell ref="R325:Z325"/>
    <mergeCell ref="R324:Z324"/>
    <mergeCell ref="AE323:AF323"/>
    <mergeCell ref="AA322:AB322"/>
    <mergeCell ref="F338:I338"/>
    <mergeCell ref="J339:S339"/>
    <mergeCell ref="F340:I340"/>
    <mergeCell ref="B338:E338"/>
    <mergeCell ref="J340:S340"/>
    <mergeCell ref="B330:B334"/>
    <mergeCell ref="C330:C333"/>
    <mergeCell ref="J338:S338"/>
    <mergeCell ref="P324:Q324"/>
    <mergeCell ref="A358:B359"/>
    <mergeCell ref="A362:B363"/>
    <mergeCell ref="C363:L363"/>
    <mergeCell ref="C325:G325"/>
    <mergeCell ref="B329:AK329"/>
    <mergeCell ref="M334:N334"/>
    <mergeCell ref="L328:M328"/>
    <mergeCell ref="F347:I347"/>
    <mergeCell ref="G334:H334"/>
    <mergeCell ref="AC318:AD318"/>
    <mergeCell ref="AG318:AH318"/>
    <mergeCell ref="AE322:AF322"/>
    <mergeCell ref="AG320:AH320"/>
    <mergeCell ref="AG321:AH321"/>
    <mergeCell ref="F348:I348"/>
    <mergeCell ref="A336:AK336"/>
    <mergeCell ref="AC325:AD325"/>
    <mergeCell ref="B335:AK335"/>
    <mergeCell ref="AI325:AJ325"/>
    <mergeCell ref="AC320:AD320"/>
    <mergeCell ref="AI321:AJ321"/>
    <mergeCell ref="AI319:AJ319"/>
    <mergeCell ref="AC322:AD322"/>
    <mergeCell ref="AI324:AJ324"/>
    <mergeCell ref="AG322:AH322"/>
    <mergeCell ref="AC319:AD319"/>
    <mergeCell ref="AI322:AJ322"/>
    <mergeCell ref="AG319:AH319"/>
    <mergeCell ref="AE326:AF326"/>
    <mergeCell ref="AI318:AJ318"/>
    <mergeCell ref="AG323:AH323"/>
    <mergeCell ref="AE319:AF319"/>
    <mergeCell ref="AI323:AJ323"/>
    <mergeCell ref="AI320:AJ320"/>
    <mergeCell ref="AG324:AH324"/>
    <mergeCell ref="AE325:AF325"/>
    <mergeCell ref="AA325:AB325"/>
    <mergeCell ref="AI328:AJ328"/>
    <mergeCell ref="AE328:AF328"/>
    <mergeCell ref="R328:Z328"/>
    <mergeCell ref="AC327:AD327"/>
    <mergeCell ref="AC324:AD324"/>
    <mergeCell ref="AE324:AF324"/>
    <mergeCell ref="AG325:AH325"/>
    <mergeCell ref="R327:Z327"/>
    <mergeCell ref="AE327:AF327"/>
    <mergeCell ref="P328:Q328"/>
    <mergeCell ref="AA324:AB324"/>
    <mergeCell ref="C328:G328"/>
    <mergeCell ref="C326:G326"/>
    <mergeCell ref="C327:G327"/>
    <mergeCell ref="H328:I328"/>
    <mergeCell ref="N327:O327"/>
    <mergeCell ref="N328:O328"/>
    <mergeCell ref="J326:K326"/>
    <mergeCell ref="J328:K328"/>
    <mergeCell ref="J348:S348"/>
    <mergeCell ref="X348:AG348"/>
    <mergeCell ref="J344:S344"/>
    <mergeCell ref="X341:AG341"/>
    <mergeCell ref="T345:W345"/>
    <mergeCell ref="I332:AK332"/>
    <mergeCell ref="T340:W340"/>
    <mergeCell ref="AH346:AK346"/>
    <mergeCell ref="J334:K334"/>
    <mergeCell ref="F346:I346"/>
    <mergeCell ref="X345:AG345"/>
    <mergeCell ref="F343:I343"/>
    <mergeCell ref="X346:AG346"/>
    <mergeCell ref="F345:I345"/>
    <mergeCell ref="AH345:AK345"/>
    <mergeCell ref="J345:S345"/>
    <mergeCell ref="X343:AG343"/>
    <mergeCell ref="T343:W343"/>
    <mergeCell ref="J346:S346"/>
    <mergeCell ref="J343:S343"/>
    <mergeCell ref="B344:E344"/>
    <mergeCell ref="X344:AG344"/>
    <mergeCell ref="T341:W341"/>
    <mergeCell ref="F339:I339"/>
    <mergeCell ref="B343:E343"/>
    <mergeCell ref="T339:W339"/>
    <mergeCell ref="B340:E340"/>
    <mergeCell ref="B342:E342"/>
    <mergeCell ref="J342:S342"/>
    <mergeCell ref="X342:AG342"/>
    <mergeCell ref="A282:A285"/>
    <mergeCell ref="D275:AK276"/>
    <mergeCell ref="P294:AK294"/>
    <mergeCell ref="B216:B218"/>
    <mergeCell ref="C244:C247"/>
    <mergeCell ref="AH340:AK340"/>
    <mergeCell ref="J327:K327"/>
    <mergeCell ref="AI326:AJ326"/>
    <mergeCell ref="AA326:AB326"/>
    <mergeCell ref="N326:O326"/>
    <mergeCell ref="C286:C287"/>
    <mergeCell ref="D308:F308"/>
    <mergeCell ref="B296:B298"/>
    <mergeCell ref="C304:C307"/>
    <mergeCell ref="D287:R287"/>
    <mergeCell ref="A176:A184"/>
    <mergeCell ref="D285:R285"/>
    <mergeCell ref="D302:O302"/>
    <mergeCell ref="A275:A277"/>
    <mergeCell ref="D234:F234"/>
    <mergeCell ref="D251:AK252"/>
    <mergeCell ref="C262:C263"/>
    <mergeCell ref="D267:AK268"/>
    <mergeCell ref="D262:AK263"/>
    <mergeCell ref="D259:AK259"/>
    <mergeCell ref="B304:B308"/>
    <mergeCell ref="C292:C293"/>
    <mergeCell ref="J298:AK298"/>
    <mergeCell ref="B295:AK295"/>
    <mergeCell ref="D284:R284"/>
    <mergeCell ref="F199:AK199"/>
    <mergeCell ref="L237:AK237"/>
    <mergeCell ref="H237:K237"/>
    <mergeCell ref="C230:C231"/>
    <mergeCell ref="D222:E222"/>
    <mergeCell ref="D210:E210"/>
    <mergeCell ref="D237:F237"/>
    <mergeCell ref="B219:AK219"/>
    <mergeCell ref="F222:AK222"/>
    <mergeCell ref="D208:AK209"/>
    <mergeCell ref="A55:A74"/>
    <mergeCell ref="H81:AK81"/>
    <mergeCell ref="B95:AK95"/>
    <mergeCell ref="B55:B58"/>
    <mergeCell ref="D68:AK68"/>
    <mergeCell ref="D116:AK117"/>
    <mergeCell ref="B111:B114"/>
    <mergeCell ref="D111:AK111"/>
    <mergeCell ref="A88:A100"/>
    <mergeCell ref="D55:AK55"/>
    <mergeCell ref="D94:AK94"/>
    <mergeCell ref="I184:L184"/>
    <mergeCell ref="D168:N168"/>
    <mergeCell ref="C176:C177"/>
    <mergeCell ref="S174:AK174"/>
    <mergeCell ref="B175:AK175"/>
    <mergeCell ref="D183:H183"/>
    <mergeCell ref="B169:AK169"/>
    <mergeCell ref="D165:N165"/>
    <mergeCell ref="D120:AK121"/>
    <mergeCell ref="C66:C67"/>
    <mergeCell ref="D71:AK72"/>
    <mergeCell ref="A147:AK147"/>
    <mergeCell ref="B87:AK87"/>
    <mergeCell ref="D104:AK104"/>
    <mergeCell ref="D106:AK106"/>
    <mergeCell ref="D99:AK99"/>
    <mergeCell ref="C142:C144"/>
    <mergeCell ref="B142:B145"/>
    <mergeCell ref="D86:AK86"/>
    <mergeCell ref="S74:AK74"/>
    <mergeCell ref="B250:B252"/>
    <mergeCell ref="F228:AK228"/>
    <mergeCell ref="B249:AK249"/>
    <mergeCell ref="B185:AK185"/>
    <mergeCell ref="C187:C188"/>
    <mergeCell ref="C220:C221"/>
    <mergeCell ref="D241:K241"/>
    <mergeCell ref="D223:AK223"/>
    <mergeCell ref="F205:AK205"/>
    <mergeCell ref="AA320:AB320"/>
    <mergeCell ref="P317:Q317"/>
    <mergeCell ref="AA319:AB319"/>
    <mergeCell ref="AA317:AB317"/>
    <mergeCell ref="AG317:AH317"/>
    <mergeCell ref="P321:Q321"/>
    <mergeCell ref="AC321:AD321"/>
    <mergeCell ref="AE321:AF321"/>
    <mergeCell ref="AE317:AF317"/>
    <mergeCell ref="AC317:AD317"/>
    <mergeCell ref="C310:C311"/>
    <mergeCell ref="T338:W338"/>
    <mergeCell ref="AH344:AK344"/>
    <mergeCell ref="B339:E339"/>
    <mergeCell ref="G332:H332"/>
    <mergeCell ref="K330:AK331"/>
    <mergeCell ref="D333:G333"/>
    <mergeCell ref="AE318:AF318"/>
    <mergeCell ref="H317:I317"/>
    <mergeCell ref="AA321:AB321"/>
    <mergeCell ref="A337:A350"/>
    <mergeCell ref="T347:W347"/>
    <mergeCell ref="J341:S341"/>
    <mergeCell ref="F342:I342"/>
    <mergeCell ref="T349:W349"/>
    <mergeCell ref="F350:I350"/>
    <mergeCell ref="B341:E341"/>
    <mergeCell ref="B337:AK337"/>
    <mergeCell ref="F341:I341"/>
    <mergeCell ref="B346:E346"/>
    <mergeCell ref="C353:L353"/>
    <mergeCell ref="C355:L355"/>
    <mergeCell ref="N355:AK355"/>
    <mergeCell ref="AH349:AK349"/>
    <mergeCell ref="AH350:AK350"/>
    <mergeCell ref="X350:AG350"/>
    <mergeCell ref="T350:W350"/>
    <mergeCell ref="N353:AK353"/>
    <mergeCell ref="C356:AK356"/>
    <mergeCell ref="C357:L357"/>
    <mergeCell ref="A356:B357"/>
    <mergeCell ref="C358:AK358"/>
    <mergeCell ref="A407:AK407"/>
    <mergeCell ref="U380:Z380"/>
    <mergeCell ref="A381:AK381"/>
    <mergeCell ref="A383:AK383"/>
    <mergeCell ref="H370:K370"/>
    <mergeCell ref="C368:G368"/>
    <mergeCell ref="A422:AK422"/>
    <mergeCell ref="A405:AK405"/>
    <mergeCell ref="A409:AK409"/>
    <mergeCell ref="A421:AK421"/>
    <mergeCell ref="A410:AK410"/>
    <mergeCell ref="N357:AK357"/>
    <mergeCell ref="C359:L359"/>
    <mergeCell ref="A373:B373"/>
    <mergeCell ref="C373:AK373"/>
    <mergeCell ref="A368:B368"/>
    <mergeCell ref="A411:AK411"/>
    <mergeCell ref="A408:AK408"/>
    <mergeCell ref="A404:AK404"/>
    <mergeCell ref="A406:AK406"/>
    <mergeCell ref="L370:AK370"/>
    <mergeCell ref="A370:B370"/>
    <mergeCell ref="H376:K376"/>
    <mergeCell ref="L372:AK372"/>
    <mergeCell ref="A372:B372"/>
    <mergeCell ref="C377:AK377"/>
    <mergeCell ref="A400:AK400"/>
    <mergeCell ref="C379:AK379"/>
    <mergeCell ref="A390:AK390"/>
    <mergeCell ref="A391:AK391"/>
    <mergeCell ref="A384:AK384"/>
    <mergeCell ref="A387:AK387"/>
    <mergeCell ref="A385:AK385"/>
    <mergeCell ref="A396:AK396"/>
    <mergeCell ref="A392:AK392"/>
    <mergeCell ref="A397:AK397"/>
    <mergeCell ref="A395:AK395"/>
    <mergeCell ref="A394:AK394"/>
    <mergeCell ref="A386:AK386"/>
    <mergeCell ref="A388:AK388"/>
    <mergeCell ref="A399:AK399"/>
    <mergeCell ref="A398:AK398"/>
    <mergeCell ref="A401:AK401"/>
    <mergeCell ref="A403:AK403"/>
    <mergeCell ref="H378:K378"/>
    <mergeCell ref="A379:B379"/>
    <mergeCell ref="C370:G370"/>
    <mergeCell ref="C372:G372"/>
    <mergeCell ref="H372:K372"/>
    <mergeCell ref="A371:B371"/>
    <mergeCell ref="A377:B377"/>
    <mergeCell ref="A393:AK393"/>
    <mergeCell ref="N359:AK359"/>
    <mergeCell ref="AH347:AK347"/>
    <mergeCell ref="F344:I344"/>
    <mergeCell ref="T348:W348"/>
    <mergeCell ref="T346:W346"/>
    <mergeCell ref="B347:E347"/>
    <mergeCell ref="C354:AK354"/>
    <mergeCell ref="A352:B353"/>
    <mergeCell ref="C352:AK352"/>
    <mergeCell ref="A354:B355"/>
    <mergeCell ref="AH342:AK342"/>
    <mergeCell ref="AH348:AK348"/>
    <mergeCell ref="C317:G317"/>
    <mergeCell ref="R320:Z320"/>
    <mergeCell ref="P319:Q319"/>
    <mergeCell ref="C321:G321"/>
    <mergeCell ref="R319:Z319"/>
    <mergeCell ref="H320:I320"/>
    <mergeCell ref="L319:M319"/>
    <mergeCell ref="N318:O318"/>
    <mergeCell ref="AE316:AF316"/>
    <mergeCell ref="AI317:AJ317"/>
    <mergeCell ref="AG316:AH316"/>
    <mergeCell ref="N316:O316"/>
    <mergeCell ref="R316:Z316"/>
    <mergeCell ref="R317:Z317"/>
    <mergeCell ref="AC316:AD316"/>
    <mergeCell ref="N317:O317"/>
    <mergeCell ref="C79:C80"/>
    <mergeCell ref="A76:AK76"/>
    <mergeCell ref="D186:E186"/>
    <mergeCell ref="F186:AK186"/>
    <mergeCell ref="D97:AK98"/>
    <mergeCell ref="D107:AK108"/>
    <mergeCell ref="A163:AK163"/>
    <mergeCell ref="O165:AK165"/>
    <mergeCell ref="D142:AK144"/>
    <mergeCell ref="B79:B81"/>
    <mergeCell ref="D74:R74"/>
    <mergeCell ref="L234:AK234"/>
    <mergeCell ref="C166:C167"/>
    <mergeCell ref="C201:C202"/>
    <mergeCell ref="D203:E203"/>
    <mergeCell ref="D224:F224"/>
    <mergeCell ref="C89:C93"/>
    <mergeCell ref="A225:AK225"/>
    <mergeCell ref="A226:AK226"/>
    <mergeCell ref="B220:B224"/>
    <mergeCell ref="A280:AK280"/>
    <mergeCell ref="B234:B237"/>
    <mergeCell ref="B256:B259"/>
    <mergeCell ref="A279:AK279"/>
    <mergeCell ref="S286:W287"/>
    <mergeCell ref="A256:A273"/>
    <mergeCell ref="G277:AK277"/>
    <mergeCell ref="X286:AK286"/>
    <mergeCell ref="C257:C258"/>
    <mergeCell ref="S254:AK254"/>
    <mergeCell ref="B229:B232"/>
    <mergeCell ref="S284:AK284"/>
    <mergeCell ref="B274:AK274"/>
    <mergeCell ref="G273:H273"/>
    <mergeCell ref="D256:AK256"/>
    <mergeCell ref="D243:AK243"/>
    <mergeCell ref="C267:C268"/>
    <mergeCell ref="P273:AK273"/>
    <mergeCell ref="D273:F273"/>
    <mergeCell ref="J273:K273"/>
    <mergeCell ref="B300:B302"/>
    <mergeCell ref="A292:A334"/>
    <mergeCell ref="D282:AK283"/>
    <mergeCell ref="L241:AK241"/>
    <mergeCell ref="B243:B248"/>
    <mergeCell ref="B265:AK265"/>
    <mergeCell ref="X287:AK287"/>
    <mergeCell ref="AA318:AB318"/>
    <mergeCell ref="L317:M317"/>
    <mergeCell ref="L320:M320"/>
    <mergeCell ref="A291:AK291"/>
    <mergeCell ref="A288:AK288"/>
    <mergeCell ref="D298:I298"/>
    <mergeCell ref="A289:AK289"/>
    <mergeCell ref="B292:B294"/>
    <mergeCell ref="D296:AK297"/>
    <mergeCell ref="D294:O294"/>
    <mergeCell ref="D201:AK202"/>
    <mergeCell ref="D218:E218"/>
    <mergeCell ref="F218:AK218"/>
    <mergeCell ref="C204:C205"/>
    <mergeCell ref="M206:N206"/>
    <mergeCell ref="F210:AK210"/>
    <mergeCell ref="B207:AK207"/>
    <mergeCell ref="G206:H206"/>
    <mergeCell ref="B201:B206"/>
    <mergeCell ref="B212:B214"/>
    <mergeCell ref="D199:E199"/>
    <mergeCell ref="C216:C217"/>
    <mergeCell ref="C212:C213"/>
    <mergeCell ref="F203:AK203"/>
    <mergeCell ref="D205:E205"/>
    <mergeCell ref="D214:E214"/>
    <mergeCell ref="B211:AK211"/>
    <mergeCell ref="B208:B210"/>
    <mergeCell ref="C208:C209"/>
    <mergeCell ref="F214:AK214"/>
    <mergeCell ref="A420:AK420"/>
    <mergeCell ref="A412:AK412"/>
    <mergeCell ref="A413:AK413"/>
    <mergeCell ref="A414:AK414"/>
    <mergeCell ref="A415:AK415"/>
    <mergeCell ref="A419:AK419"/>
    <mergeCell ref="A416:AK416"/>
    <mergeCell ref="A417:AK417"/>
    <mergeCell ref="A418:AK418"/>
    <mergeCell ref="B82:AK82"/>
    <mergeCell ref="B83:B86"/>
    <mergeCell ref="D83:AK83"/>
    <mergeCell ref="C84:C85"/>
    <mergeCell ref="D84:AK85"/>
    <mergeCell ref="M182:AK182"/>
    <mergeCell ref="D180:AK181"/>
    <mergeCell ref="B176:B178"/>
    <mergeCell ref="C180:C181"/>
    <mergeCell ref="B101:B104"/>
    <mergeCell ref="P302:AK302"/>
    <mergeCell ref="C296:C297"/>
    <mergeCell ref="C300:C301"/>
    <mergeCell ref="D204:H204"/>
    <mergeCell ref="J224:K224"/>
    <mergeCell ref="D220:AK221"/>
    <mergeCell ref="D216:AK217"/>
    <mergeCell ref="I204:O204"/>
    <mergeCell ref="D212:AK213"/>
    <mergeCell ref="D300:AK301"/>
  </mergeCells>
  <dataValidations count="48">
    <dataValidation type="textLength" operator="lessThanOrEqual" allowBlank="1" showInputMessage="1" showErrorMessage="1" imeMode="off" sqref="H368:K368 H370:K370 H372:K372 H374:K374 H376:K376">
      <formula1>4</formula1>
    </dataValidation>
    <dataValidation type="list" allowBlank="1" showInputMessage="1" showErrorMessage="1" sqref="C363:L363 C359:L359 C355:L355 C353 C357:L357 C361:L361">
      <formula1>申請種目リスト</formula1>
    </dataValidation>
    <dataValidation type="list" allowBlank="1" showInputMessage="1" showErrorMessage="1" sqref="G273:H273 G118:H118">
      <formula1>年リスト</formula1>
    </dataValidation>
    <dataValidation type="list" allowBlank="1" showInputMessage="1" showErrorMessage="1" sqref="J334 J308:K308 J36:K36 J273:K273 J118:K118 J206:K206 J224:K224">
      <formula1>月リスト</formula1>
    </dataValidation>
    <dataValidation type="list" allowBlank="1" showInputMessage="1" showErrorMessage="1" sqref="M308:N308 M334 M118:N118 M273:N273 M36:N36 M206:N206 M224:N224">
      <formula1>日リスト</formula1>
    </dataValidation>
    <dataValidation type="list" allowBlank="1" showInputMessage="1" showErrorMessage="1" sqref="D302:O302">
      <formula1>許可区分リスト</formula1>
    </dataValidation>
    <dataValidation type="list" allowBlank="1" showInputMessage="1" showErrorMessage="1" sqref="D294:O294">
      <formula1>許可元リスト</formula1>
    </dataValidation>
    <dataValidation type="textLength" operator="equal" allowBlank="1" showInputMessage="1" showErrorMessage="1" imeMode="off" sqref="D298">
      <formula1>6</formula1>
    </dataValidation>
    <dataValidation type="textLength" operator="lessThanOrEqual" allowBlank="1" showInputMessage="1" showErrorMessage="1" sqref="H378:K378">
      <formula1>4</formula1>
    </dataValidation>
    <dataValidation type="custom" allowBlank="1" showInputMessage="1" showErrorMessage="1" imeMode="off" sqref="D284:R285 D73:R74 D173:R174 D253:R254">
      <formula1>LENB(D284)&lt;=15</formula1>
    </dataValidation>
    <dataValidation type="custom" allowBlank="1" showInputMessage="1" showErrorMessage="1" imeMode="on" sqref="D264:AK264 D63:AK63 D109:AK109">
      <formula1>LENB(D264)&lt;=40</formula1>
    </dataValidation>
    <dataValidation type="list" allowBlank="1" showInputMessage="1" showErrorMessage="1" sqref="D273:F273 D118:F118">
      <formula1>元号リスト</formula1>
    </dataValidation>
    <dataValidation type="list" allowBlank="1" showInputMessage="1" showErrorMessage="1" sqref="D277:F277 D122:F122">
      <formula1>性別リスト</formula1>
    </dataValidation>
    <dataValidation type="custom" allowBlank="1" showInputMessage="1" showErrorMessage="1" imeMode="on" sqref="D259:AK259 D232:AK232">
      <formula1>LENB(D259)&lt;=50</formula1>
    </dataValidation>
    <dataValidation type="list" allowBlank="1" showInputMessage="1" showErrorMessage="1" sqref="D241:K241 D133:K133 D155:K155">
      <formula1>都道府県リスト</formula1>
    </dataValidation>
    <dataValidation type="custom" allowBlank="1" showInputMessage="1" showErrorMessage="1" imeMode="on" sqref="D248:AK248 D140:AK140 D162:AK162">
      <formula1>LENB(D248)&lt;=110</formula1>
    </dataValidation>
    <dataValidation type="textLength" operator="equal" allowBlank="1" showInputMessage="1" showErrorMessage="1" imeMode="off" sqref="D237:F237">
      <formula1>3</formula1>
    </dataValidation>
    <dataValidation type="textLength" operator="equal" allowBlank="1" showInputMessage="1" showErrorMessage="1" imeMode="off" sqref="H237:K237">
      <formula1>4</formula1>
    </dataValidation>
    <dataValidation type="custom" allowBlank="1" showInputMessage="1" showErrorMessage="1" imeMode="fullKatakana" sqref="D269:AK269 D114:AK114">
      <formula1>LENB(D269)&lt;=60</formula1>
    </dataValidation>
    <dataValidation type="custom" allowBlank="1" showInputMessage="1" showErrorMessage="1" imeMode="on" sqref="D58:AK58">
      <formula1>LENB(D58)&lt;=70</formula1>
    </dataValidation>
    <dataValidation type="custom" allowBlank="1" showInputMessage="1" showErrorMessage="1" imeMode="fullKatakana" sqref="D68:AK68">
      <formula1>LENB(D68)&lt;=80</formula1>
    </dataValidation>
    <dataValidation type="custom" operator="equal" allowBlank="1" showInputMessage="1" showErrorMessage="1" imeMode="off" sqref="H151:K151 H129:K129">
      <formula1>LENB(H151)=4</formula1>
    </dataValidation>
    <dataValidation type="custom" operator="equal" allowBlank="1" showInputMessage="1" showErrorMessage="1" imeMode="off" sqref="D151:F151 D129:F129">
      <formula1>LENB(D151)=3</formula1>
    </dataValidation>
    <dataValidation allowBlank="1" showInputMessage="1" showErrorMessage="1" imeMode="fullKatakana" sqref="D96:AK96"/>
    <dataValidation type="custom" allowBlank="1" showInputMessage="1" showErrorMessage="1" imeMode="fullKatakana" sqref="H81">
      <formula1>LENB(H81)&lt;=50</formula1>
    </dataValidation>
    <dataValidation type="custom" allowBlank="1" showInputMessage="1" showErrorMessage="1" imeMode="on" sqref="M47 M52">
      <formula1>LENB(M47)&lt;=80</formula1>
    </dataValidation>
    <dataValidation type="list" allowBlank="1" showInputMessage="1" showErrorMessage="1" sqref="D81:G81">
      <formula1>法個リスト</formula1>
    </dataValidation>
    <dataValidation type="custom" allowBlank="1" showInputMessage="1" showErrorMessage="1" error="入力は50文字までです。" imeMode="fullKatakana" sqref="D99:AK99">
      <formula1>LENB(D99)&lt;=100</formula1>
    </dataValidation>
    <dataValidation type="list" allowBlank="1" showInputMessage="1" showErrorMessage="1" sqref="D40:G40">
      <formula1>申請区分リスト</formula1>
    </dataValidation>
    <dataValidation type="list" allowBlank="1" showInputMessage="1" showErrorMessage="1" sqref="D145:K145">
      <formula1>行政区リスト</formula1>
    </dataValidation>
    <dataValidation type="textLength" operator="equal" allowBlank="1" showInputMessage="1" showErrorMessage="1" error="9桁の数字を入力してください。" imeMode="off" sqref="D47:L47">
      <formula1>9</formula1>
    </dataValidation>
    <dataValidation type="custom" allowBlank="1" showInputMessage="1" showErrorMessage="1" error="入力は40文字までです。" imeMode="on" sqref="D94:AK94">
      <formula1>LENB(D94)&lt;=80</formula1>
    </dataValidation>
    <dataValidation type="custom" allowBlank="1" showInputMessage="1" showErrorMessage="1" error="入力は25文字までです。" imeMode="on" sqref="D104:AK104">
      <formula1>LENB(D104)&lt;=50</formula1>
    </dataValidation>
    <dataValidation type="custom" allowBlank="1" showInputMessage="1" showErrorMessage="1" error="入力は11桁までです。11桁を超える場合は、99999999999を入力してください。" imeMode="off" sqref="D168:N168">
      <formula1>LENB(D168)&lt;=11</formula1>
    </dataValidation>
    <dataValidation type="custom" allowBlank="1" showInputMessage="1" showErrorMessage="1" error="入力は6桁までです。6桁を超える場合は、999999を入力してください。" imeMode="off" sqref="D178:I178">
      <formula1>LENB(D178)&lt;=6</formula1>
    </dataValidation>
    <dataValidation type="whole" allowBlank="1" showInputMessage="1" showErrorMessage="1" imeMode="off" sqref="D203:E203 D199:E199 D214:E214 D218:E218 D222:E222 D210:E210">
      <formula1>0</formula1>
      <formula2>1</formula2>
    </dataValidation>
    <dataValidation type="custom" allowBlank="1" showInputMessage="1" showErrorMessage="1" error="入力は4桁までです。4桁を超える場合は、9999を入力してください。" imeMode="off" sqref="D189:G189">
      <formula1>LENB(D189)&lt;=4</formula1>
    </dataValidation>
    <dataValidation type="custom" allowBlank="1" showInputMessage="1" showErrorMessage="1" error="入力は4桁までです。4桁を超える場合は9999を入力してください。" imeMode="off" sqref="D193:G193">
      <formula1>LENB(D193)&lt;=4</formula1>
    </dataValidation>
    <dataValidation type="list" allowBlank="1" showInputMessage="1" showErrorMessage="1" sqref="D380:F380">
      <formula1>"未確定,確定"</formula1>
    </dataValidation>
    <dataValidation type="list" allowBlank="1" showInputMessage="1" showErrorMessage="1" sqref="I182:L184">
      <formula1>"加入済,加入無,適用除外"</formula1>
    </dataValidation>
    <dataValidation type="list" allowBlank="1" showInputMessage="1" showErrorMessage="1" sqref="G36:H36">
      <formula1>$AV$34:$AV$36</formula1>
    </dataValidation>
    <dataValidation type="list" allowBlank="1" showInputMessage="1" showErrorMessage="1" sqref="G224:H224">
      <formula1>$AU$187:$AU$190</formula1>
    </dataValidation>
    <dataValidation type="list" allowBlank="1" showInputMessage="1" showErrorMessage="1" sqref="G308:H308">
      <formula1>$BC$301:$BC$313</formula1>
    </dataValidation>
    <dataValidation type="list" allowBlank="1" showInputMessage="1" showErrorMessage="1" sqref="G334:H334">
      <formula1>$BC$309:$BC$313</formula1>
    </dataValidation>
    <dataValidation type="textLength" operator="equal" allowBlank="1" showInputMessage="1" showErrorMessage="1" error="4桁の数字を入力してください。" imeMode="off" sqref="D52:L52">
      <formula1>4</formula1>
    </dataValidation>
    <dataValidation type="list" allowBlank="1" showInputMessage="1" showErrorMessage="1" sqref="D308:F308">
      <formula1>"平成,令和"</formula1>
    </dataValidation>
    <dataValidation type="list" allowBlank="1" showInputMessage="1" showErrorMessage="1" sqref="G206:H206">
      <formula1>$AU$188:$AU$195</formula1>
    </dataValidation>
    <dataValidation type="custom" allowBlank="1" showInputMessage="1" showErrorMessage="1" error="入力は13文字までです。" imeMode="on" sqref="D86:AK86">
      <formula1>LENB(D86)&lt;=13</formula1>
    </dataValidation>
  </dataValidations>
  <printOptions/>
  <pageMargins left="0.8661417322834646" right="0.4724409448818898" top="0.5905511811023623" bottom="0.3937007874015748" header="0.1968503937007874" footer="0.1968503937007874"/>
  <pageSetup fitToHeight="20" horizontalDpi="600" verticalDpi="600" orientation="portrait" paperSize="9" scale="63" r:id="rId4"/>
  <rowBreaks count="7" manualBreakCount="7">
    <brk id="53" max="37" man="1"/>
    <brk id="124" max="255" man="1"/>
    <brk id="184" max="37" man="1"/>
    <brk id="225" max="37" man="1"/>
    <brk id="288" max="37" man="1"/>
    <brk id="335" max="37" man="1"/>
    <brk id="379" max="255" man="1"/>
  </rowBreaks>
  <ignoredErrors>
    <ignoredError sqref="G234 G126" numberStoredAsText="1"/>
  </ignoredErrors>
  <drawing r:id="rId3"/>
  <legacyDrawing r:id="rId2"/>
</worksheet>
</file>

<file path=xl/worksheets/sheet3.xml><?xml version="1.0" encoding="utf-8"?>
<worksheet xmlns="http://schemas.openxmlformats.org/spreadsheetml/2006/main" xmlns:r="http://schemas.openxmlformats.org/officeDocument/2006/relationships">
  <dimension ref="A1:L65"/>
  <sheetViews>
    <sheetView zoomScalePageLayoutView="0" workbookViewId="0" topLeftCell="A1">
      <selection activeCell="A1" sqref="A1"/>
    </sheetView>
  </sheetViews>
  <sheetFormatPr defaultColWidth="9.00390625" defaultRowHeight="13.5"/>
  <cols>
    <col min="1" max="6" width="9.00390625" style="27" customWidth="1"/>
    <col min="7" max="7" width="13.625" style="27" customWidth="1"/>
    <col min="8" max="8" width="20.25390625" style="27" customWidth="1"/>
    <col min="9" max="9" width="17.875" style="27" customWidth="1"/>
    <col min="10" max="10" width="31.00390625" style="27" customWidth="1"/>
    <col min="11" max="11" width="7.00390625" style="27" customWidth="1"/>
    <col min="12" max="16384" width="9.00390625" style="27" customWidth="1"/>
  </cols>
  <sheetData>
    <row r="1" spans="1:11" ht="13.5">
      <c r="A1" s="27" t="s">
        <v>62</v>
      </c>
      <c r="B1" s="27" t="s">
        <v>52</v>
      </c>
      <c r="C1" s="27" t="s">
        <v>53</v>
      </c>
      <c r="D1" s="27" t="s">
        <v>54</v>
      </c>
      <c r="E1" s="27" t="s">
        <v>55</v>
      </c>
      <c r="F1" s="27" t="s">
        <v>56</v>
      </c>
      <c r="G1" s="27" t="s">
        <v>57</v>
      </c>
      <c r="H1" s="230" t="s">
        <v>428</v>
      </c>
      <c r="I1" s="27" t="s">
        <v>58</v>
      </c>
      <c r="J1" s="27" t="s">
        <v>59</v>
      </c>
      <c r="K1" s="27" t="s">
        <v>60</v>
      </c>
    </row>
    <row r="2" spans="1:12" ht="13.5">
      <c r="A2" s="53" t="s">
        <v>63</v>
      </c>
      <c r="B2" s="43" t="s">
        <v>317</v>
      </c>
      <c r="C2" s="231" t="s">
        <v>657</v>
      </c>
      <c r="D2" s="232" t="s">
        <v>657</v>
      </c>
      <c r="E2" s="231" t="s">
        <v>657</v>
      </c>
      <c r="F2" s="231" t="s">
        <v>141</v>
      </c>
      <c r="G2" s="230" t="s">
        <v>381</v>
      </c>
      <c r="H2" s="230" t="s">
        <v>429</v>
      </c>
      <c r="I2" s="233" t="s">
        <v>489</v>
      </c>
      <c r="J2" s="227" t="s">
        <v>491</v>
      </c>
      <c r="K2" s="205" t="s">
        <v>658</v>
      </c>
      <c r="L2" s="27" t="s">
        <v>902</v>
      </c>
    </row>
    <row r="3" spans="1:12" ht="13.5">
      <c r="A3" s="53" t="s">
        <v>64</v>
      </c>
      <c r="B3" s="43" t="s">
        <v>314</v>
      </c>
      <c r="C3" s="231" t="s">
        <v>319</v>
      </c>
      <c r="D3" s="232" t="s">
        <v>659</v>
      </c>
      <c r="E3" s="231" t="s">
        <v>319</v>
      </c>
      <c r="F3" s="231" t="s">
        <v>142</v>
      </c>
      <c r="G3" s="230" t="s">
        <v>382</v>
      </c>
      <c r="H3" s="230" t="s">
        <v>430</v>
      </c>
      <c r="I3" s="233" t="s">
        <v>490</v>
      </c>
      <c r="J3" s="227" t="s">
        <v>492</v>
      </c>
      <c r="K3" s="205" t="s">
        <v>903</v>
      </c>
      <c r="L3" s="27" t="s">
        <v>871</v>
      </c>
    </row>
    <row r="4" spans="2:12" ht="13.5">
      <c r="B4" s="43" t="s">
        <v>318</v>
      </c>
      <c r="C4" s="231" t="s">
        <v>320</v>
      </c>
      <c r="D4" s="232" t="s">
        <v>660</v>
      </c>
      <c r="E4" s="231" t="s">
        <v>320</v>
      </c>
      <c r="G4" s="230" t="s">
        <v>383</v>
      </c>
      <c r="H4" s="230" t="s">
        <v>431</v>
      </c>
      <c r="J4" s="227" t="s">
        <v>493</v>
      </c>
      <c r="K4" s="205" t="s">
        <v>904</v>
      </c>
      <c r="L4" s="27" t="s">
        <v>40</v>
      </c>
    </row>
    <row r="5" spans="2:12" ht="13.5">
      <c r="B5" s="43" t="s">
        <v>1283</v>
      </c>
      <c r="C5" s="231" t="s">
        <v>321</v>
      </c>
      <c r="D5" s="232" t="s">
        <v>661</v>
      </c>
      <c r="E5" s="231" t="s">
        <v>321</v>
      </c>
      <c r="G5" s="230" t="s">
        <v>384</v>
      </c>
      <c r="H5" s="230" t="s">
        <v>432</v>
      </c>
      <c r="J5" s="227" t="s">
        <v>494</v>
      </c>
      <c r="K5" s="205" t="s">
        <v>905</v>
      </c>
      <c r="L5" s="27" t="s">
        <v>872</v>
      </c>
    </row>
    <row r="6" spans="2:12" ht="13.5">
      <c r="B6" s="43"/>
      <c r="C6" s="231" t="s">
        <v>322</v>
      </c>
      <c r="D6" s="232" t="s">
        <v>662</v>
      </c>
      <c r="E6" s="231" t="s">
        <v>322</v>
      </c>
      <c r="G6" s="230" t="s">
        <v>385</v>
      </c>
      <c r="H6" s="230" t="s">
        <v>433</v>
      </c>
      <c r="J6" s="227" t="s">
        <v>495</v>
      </c>
      <c r="K6" s="205" t="s">
        <v>906</v>
      </c>
      <c r="L6" s="27" t="s">
        <v>938</v>
      </c>
    </row>
    <row r="7" spans="3:12" ht="13.5">
      <c r="C7" s="231" t="s">
        <v>323</v>
      </c>
      <c r="D7" s="232" t="s">
        <v>663</v>
      </c>
      <c r="E7" s="231" t="s">
        <v>323</v>
      </c>
      <c r="G7" s="230" t="s">
        <v>386</v>
      </c>
      <c r="H7" s="230" t="s">
        <v>434</v>
      </c>
      <c r="J7" s="227" t="s">
        <v>496</v>
      </c>
      <c r="K7" s="205" t="s">
        <v>907</v>
      </c>
      <c r="L7" s="27" t="s">
        <v>951</v>
      </c>
    </row>
    <row r="8" spans="3:12" ht="13.5">
      <c r="C8" s="231" t="s">
        <v>324</v>
      </c>
      <c r="D8" s="232" t="s">
        <v>664</v>
      </c>
      <c r="E8" s="231" t="s">
        <v>324</v>
      </c>
      <c r="G8" s="230" t="s">
        <v>387</v>
      </c>
      <c r="H8" s="230" t="s">
        <v>435</v>
      </c>
      <c r="J8" s="227" t="s">
        <v>497</v>
      </c>
      <c r="K8" s="205" t="s">
        <v>908</v>
      </c>
      <c r="L8" s="27" t="s">
        <v>952</v>
      </c>
    </row>
    <row r="9" spans="1:12" ht="13.5">
      <c r="A9" s="27" t="s">
        <v>713</v>
      </c>
      <c r="C9" s="231" t="s">
        <v>325</v>
      </c>
      <c r="D9" s="232" t="s">
        <v>665</v>
      </c>
      <c r="E9" s="231" t="s">
        <v>325</v>
      </c>
      <c r="G9" s="230" t="s">
        <v>388</v>
      </c>
      <c r="H9" s="230" t="s">
        <v>436</v>
      </c>
      <c r="J9" s="227" t="s">
        <v>498</v>
      </c>
      <c r="K9" s="205" t="s">
        <v>909</v>
      </c>
      <c r="L9" s="27" t="s">
        <v>953</v>
      </c>
    </row>
    <row r="10" spans="1:12" ht="13.5">
      <c r="A10" s="53" t="s">
        <v>714</v>
      </c>
      <c r="C10" s="231" t="s">
        <v>326</v>
      </c>
      <c r="D10" s="232" t="s">
        <v>550</v>
      </c>
      <c r="E10" s="231" t="s">
        <v>326</v>
      </c>
      <c r="G10" s="230" t="s">
        <v>389</v>
      </c>
      <c r="H10" s="230" t="s">
        <v>437</v>
      </c>
      <c r="J10" s="227" t="s">
        <v>499</v>
      </c>
      <c r="K10" s="205" t="s">
        <v>910</v>
      </c>
      <c r="L10" s="27" t="s">
        <v>40</v>
      </c>
    </row>
    <row r="11" spans="1:12" ht="13.5">
      <c r="A11" s="53" t="s">
        <v>707</v>
      </c>
      <c r="C11" s="231" t="s">
        <v>327</v>
      </c>
      <c r="D11" s="232" t="s">
        <v>666</v>
      </c>
      <c r="E11" s="231" t="s">
        <v>327</v>
      </c>
      <c r="G11" s="230" t="s">
        <v>390</v>
      </c>
      <c r="H11" s="230" t="s">
        <v>438</v>
      </c>
      <c r="J11" s="227" t="s">
        <v>500</v>
      </c>
      <c r="K11" s="205" t="s">
        <v>911</v>
      </c>
      <c r="L11" s="27" t="s">
        <v>954</v>
      </c>
    </row>
    <row r="12" spans="3:12" ht="13.5">
      <c r="C12" s="231" t="s">
        <v>328</v>
      </c>
      <c r="D12" s="232" t="s">
        <v>667</v>
      </c>
      <c r="E12" s="231" t="s">
        <v>328</v>
      </c>
      <c r="G12" s="230" t="s">
        <v>391</v>
      </c>
      <c r="H12" s="230" t="s">
        <v>439</v>
      </c>
      <c r="J12" s="227" t="s">
        <v>501</v>
      </c>
      <c r="K12" s="205" t="s">
        <v>912</v>
      </c>
      <c r="L12" s="27" t="s">
        <v>955</v>
      </c>
    </row>
    <row r="13" spans="1:12" ht="13.5">
      <c r="A13" s="27" t="s">
        <v>715</v>
      </c>
      <c r="C13" s="231" t="s">
        <v>329</v>
      </c>
      <c r="D13" s="232" t="s">
        <v>668</v>
      </c>
      <c r="E13" s="231" t="s">
        <v>329</v>
      </c>
      <c r="G13" s="230" t="s">
        <v>392</v>
      </c>
      <c r="H13" s="230" t="s">
        <v>440</v>
      </c>
      <c r="J13" s="227" t="s">
        <v>602</v>
      </c>
      <c r="K13" s="205" t="s">
        <v>913</v>
      </c>
      <c r="L13" s="27" t="s">
        <v>956</v>
      </c>
    </row>
    <row r="14" spans="1:12" ht="13.5">
      <c r="A14" s="53" t="s">
        <v>716</v>
      </c>
      <c r="C14" s="231" t="s">
        <v>330</v>
      </c>
      <c r="E14" s="231" t="s">
        <v>330</v>
      </c>
      <c r="G14" s="230" t="s">
        <v>393</v>
      </c>
      <c r="H14" s="230" t="s">
        <v>451</v>
      </c>
      <c r="J14" s="227" t="s">
        <v>502</v>
      </c>
      <c r="K14" s="205" t="s">
        <v>914</v>
      </c>
      <c r="L14" s="27" t="s">
        <v>956</v>
      </c>
    </row>
    <row r="15" spans="1:12" ht="13.5">
      <c r="A15" s="53" t="s">
        <v>712</v>
      </c>
      <c r="C15" s="231" t="s">
        <v>331</v>
      </c>
      <c r="E15" s="231" t="s">
        <v>331</v>
      </c>
      <c r="G15" s="230" t="s">
        <v>394</v>
      </c>
      <c r="H15" s="230" t="s">
        <v>452</v>
      </c>
      <c r="J15" s="227" t="s">
        <v>503</v>
      </c>
      <c r="K15" s="205" t="s">
        <v>915</v>
      </c>
      <c r="L15" s="27" t="s">
        <v>956</v>
      </c>
    </row>
    <row r="16" spans="1:12" ht="13.5">
      <c r="A16" s="53" t="s">
        <v>717</v>
      </c>
      <c r="C16" s="231" t="s">
        <v>332</v>
      </c>
      <c r="E16" s="231" t="s">
        <v>332</v>
      </c>
      <c r="G16" s="230" t="s">
        <v>395</v>
      </c>
      <c r="H16" s="230" t="s">
        <v>453</v>
      </c>
      <c r="J16" s="227" t="s">
        <v>504</v>
      </c>
      <c r="K16" s="205" t="s">
        <v>916</v>
      </c>
      <c r="L16" s="27" t="s">
        <v>1278</v>
      </c>
    </row>
    <row r="17" spans="1:12" ht="13.5">
      <c r="A17" s="53" t="s">
        <v>718</v>
      </c>
      <c r="C17" s="231" t="s">
        <v>333</v>
      </c>
      <c r="E17" s="231" t="s">
        <v>333</v>
      </c>
      <c r="G17" s="230" t="s">
        <v>396</v>
      </c>
      <c r="H17" s="230" t="s">
        <v>454</v>
      </c>
      <c r="J17" s="227" t="s">
        <v>505</v>
      </c>
      <c r="K17" s="205" t="s">
        <v>917</v>
      </c>
      <c r="L17" s="27" t="s">
        <v>953</v>
      </c>
    </row>
    <row r="18" spans="1:12" ht="13.5">
      <c r="A18" s="53" t="s">
        <v>719</v>
      </c>
      <c r="C18" s="231" t="s">
        <v>334</v>
      </c>
      <c r="E18" s="231" t="s">
        <v>334</v>
      </c>
      <c r="G18" s="230" t="s">
        <v>397</v>
      </c>
      <c r="H18" s="230" t="s">
        <v>455</v>
      </c>
      <c r="J18" s="227" t="s">
        <v>506</v>
      </c>
      <c r="K18" s="205" t="s">
        <v>918</v>
      </c>
      <c r="L18" s="27" t="s">
        <v>957</v>
      </c>
    </row>
    <row r="19" spans="1:12" ht="13.5">
      <c r="A19" s="53" t="s">
        <v>720</v>
      </c>
      <c r="C19" s="231" t="s">
        <v>335</v>
      </c>
      <c r="E19" s="231" t="s">
        <v>335</v>
      </c>
      <c r="G19" s="230" t="s">
        <v>398</v>
      </c>
      <c r="H19" s="230" t="s">
        <v>456</v>
      </c>
      <c r="J19" s="227" t="s">
        <v>507</v>
      </c>
      <c r="K19" s="205" t="s">
        <v>919</v>
      </c>
      <c r="L19" s="27" t="s">
        <v>958</v>
      </c>
    </row>
    <row r="20" spans="1:12" ht="13.5">
      <c r="A20" s="53" t="s">
        <v>721</v>
      </c>
      <c r="C20" s="231" t="s">
        <v>336</v>
      </c>
      <c r="E20" s="231" t="s">
        <v>336</v>
      </c>
      <c r="G20" s="230" t="s">
        <v>399</v>
      </c>
      <c r="H20" s="230" t="s">
        <v>457</v>
      </c>
      <c r="J20" s="227" t="s">
        <v>508</v>
      </c>
      <c r="K20" s="205" t="s">
        <v>920</v>
      </c>
      <c r="L20" s="27" t="s">
        <v>959</v>
      </c>
    </row>
    <row r="21" spans="3:12" ht="13.5">
      <c r="C21" s="231" t="s">
        <v>337</v>
      </c>
      <c r="E21" s="231" t="s">
        <v>337</v>
      </c>
      <c r="G21" s="230" t="s">
        <v>400</v>
      </c>
      <c r="H21" s="230" t="s">
        <v>458</v>
      </c>
      <c r="J21" s="227" t="s">
        <v>509</v>
      </c>
      <c r="K21" s="205" t="s">
        <v>921</v>
      </c>
      <c r="L21" s="27" t="s">
        <v>960</v>
      </c>
    </row>
    <row r="22" spans="1:12" ht="13.5">
      <c r="A22" s="27" t="s">
        <v>1112</v>
      </c>
      <c r="C22" s="231" t="s">
        <v>338</v>
      </c>
      <c r="E22" s="231" t="s">
        <v>338</v>
      </c>
      <c r="G22" s="230" t="s">
        <v>401</v>
      </c>
      <c r="H22" s="230" t="s">
        <v>459</v>
      </c>
      <c r="J22" s="227" t="s">
        <v>510</v>
      </c>
      <c r="K22" s="205" t="s">
        <v>922</v>
      </c>
      <c r="L22" s="27" t="s">
        <v>12</v>
      </c>
    </row>
    <row r="23" spans="1:12" ht="13.5">
      <c r="A23" s="53" t="s">
        <v>1113</v>
      </c>
      <c r="C23" s="231" t="s">
        <v>339</v>
      </c>
      <c r="E23" s="231" t="s">
        <v>339</v>
      </c>
      <c r="G23" s="230" t="s">
        <v>402</v>
      </c>
      <c r="H23" s="230" t="s">
        <v>460</v>
      </c>
      <c r="J23" s="227" t="s">
        <v>603</v>
      </c>
      <c r="K23" s="205" t="s">
        <v>923</v>
      </c>
      <c r="L23" s="27" t="s">
        <v>13</v>
      </c>
    </row>
    <row r="24" spans="1:12" ht="13.5">
      <c r="A24" s="53" t="s">
        <v>1114</v>
      </c>
      <c r="C24" s="231" t="s">
        <v>340</v>
      </c>
      <c r="E24" s="231" t="s">
        <v>340</v>
      </c>
      <c r="G24" s="230" t="s">
        <v>403</v>
      </c>
      <c r="H24" s="230" t="s">
        <v>461</v>
      </c>
      <c r="J24" s="227" t="s">
        <v>511</v>
      </c>
      <c r="K24" s="205" t="s">
        <v>924</v>
      </c>
      <c r="L24" s="27" t="s">
        <v>14</v>
      </c>
    </row>
    <row r="25" spans="1:12" ht="13.5">
      <c r="A25" s="53" t="s">
        <v>1115</v>
      </c>
      <c r="C25" s="231" t="s">
        <v>341</v>
      </c>
      <c r="E25" s="231" t="s">
        <v>341</v>
      </c>
      <c r="G25" s="230" t="s">
        <v>404</v>
      </c>
      <c r="H25" s="230" t="s">
        <v>462</v>
      </c>
      <c r="J25" s="227" t="s">
        <v>512</v>
      </c>
      <c r="K25" s="205" t="s">
        <v>925</v>
      </c>
      <c r="L25" s="27" t="s">
        <v>15</v>
      </c>
    </row>
    <row r="26" spans="3:12" ht="13.5">
      <c r="C26" s="231" t="s">
        <v>315</v>
      </c>
      <c r="E26" s="231" t="s">
        <v>315</v>
      </c>
      <c r="G26" s="230" t="s">
        <v>405</v>
      </c>
      <c r="H26" s="230" t="s">
        <v>463</v>
      </c>
      <c r="J26" s="227" t="s">
        <v>513</v>
      </c>
      <c r="K26" s="205" t="s">
        <v>926</v>
      </c>
      <c r="L26" s="27" t="s">
        <v>16</v>
      </c>
    </row>
    <row r="27" spans="1:12" ht="13.5">
      <c r="A27"/>
      <c r="C27" s="231" t="s">
        <v>342</v>
      </c>
      <c r="E27" s="231" t="s">
        <v>342</v>
      </c>
      <c r="G27" s="230" t="s">
        <v>406</v>
      </c>
      <c r="H27" s="230" t="s">
        <v>464</v>
      </c>
      <c r="J27" s="227" t="s">
        <v>514</v>
      </c>
      <c r="K27" s="205" t="s">
        <v>927</v>
      </c>
      <c r="L27" s="27" t="s">
        <v>17</v>
      </c>
    </row>
    <row r="28" spans="1:12" ht="13.5">
      <c r="A28" s="139"/>
      <c r="C28" s="231" t="s">
        <v>343</v>
      </c>
      <c r="E28" s="231" t="s">
        <v>343</v>
      </c>
      <c r="G28" s="230" t="s">
        <v>407</v>
      </c>
      <c r="H28" s="230" t="s">
        <v>465</v>
      </c>
      <c r="J28" s="227" t="s">
        <v>515</v>
      </c>
      <c r="K28" s="205" t="s">
        <v>928</v>
      </c>
      <c r="L28" s="27" t="s">
        <v>18</v>
      </c>
    </row>
    <row r="29" spans="1:12" ht="13.5">
      <c r="A29" s="139"/>
      <c r="C29" s="231" t="s">
        <v>344</v>
      </c>
      <c r="E29" s="231" t="s">
        <v>344</v>
      </c>
      <c r="G29" s="230" t="s">
        <v>408</v>
      </c>
      <c r="H29" s="230" t="s">
        <v>466</v>
      </c>
      <c r="J29" s="227" t="s">
        <v>516</v>
      </c>
      <c r="K29" s="205" t="s">
        <v>929</v>
      </c>
      <c r="L29" s="27" t="s">
        <v>32</v>
      </c>
    </row>
    <row r="30" spans="3:12" ht="13.5">
      <c r="C30" s="231" t="s">
        <v>345</v>
      </c>
      <c r="E30" s="231" t="s">
        <v>345</v>
      </c>
      <c r="G30" s="230" t="s">
        <v>409</v>
      </c>
      <c r="H30" s="230" t="s">
        <v>467</v>
      </c>
      <c r="J30" s="227" t="s">
        <v>942</v>
      </c>
      <c r="K30" s="205" t="s">
        <v>930</v>
      </c>
      <c r="L30" s="27" t="s">
        <v>33</v>
      </c>
    </row>
    <row r="31" spans="3:12" ht="13.5">
      <c r="C31" s="231" t="s">
        <v>346</v>
      </c>
      <c r="E31" s="231" t="s">
        <v>346</v>
      </c>
      <c r="G31" s="230" t="s">
        <v>410</v>
      </c>
      <c r="H31" s="230" t="s">
        <v>468</v>
      </c>
      <c r="J31" s="227" t="s">
        <v>517</v>
      </c>
      <c r="K31" s="205" t="s">
        <v>931</v>
      </c>
      <c r="L31" s="27" t="s">
        <v>34</v>
      </c>
    </row>
    <row r="32" spans="3:12" ht="13.5">
      <c r="C32" s="231" t="s">
        <v>347</v>
      </c>
      <c r="E32" s="231" t="s">
        <v>347</v>
      </c>
      <c r="G32" s="230" t="s">
        <v>411</v>
      </c>
      <c r="H32" s="230" t="s">
        <v>469</v>
      </c>
      <c r="J32" s="227" t="s">
        <v>518</v>
      </c>
      <c r="K32" s="205" t="s">
        <v>932</v>
      </c>
      <c r="L32" s="27" t="s">
        <v>41</v>
      </c>
    </row>
    <row r="33" spans="3:12" ht="13.5">
      <c r="C33" s="231" t="s">
        <v>348</v>
      </c>
      <c r="G33" s="230" t="s">
        <v>412</v>
      </c>
      <c r="H33" s="230" t="s">
        <v>473</v>
      </c>
      <c r="J33" s="227" t="s">
        <v>870</v>
      </c>
      <c r="K33" s="205" t="s">
        <v>933</v>
      </c>
      <c r="L33" s="27" t="s">
        <v>42</v>
      </c>
    </row>
    <row r="34" spans="3:12" ht="13.5">
      <c r="C34" s="231" t="s">
        <v>349</v>
      </c>
      <c r="G34" s="230" t="s">
        <v>413</v>
      </c>
      <c r="H34" s="230" t="s">
        <v>474</v>
      </c>
      <c r="J34" s="227" t="s">
        <v>861</v>
      </c>
      <c r="K34" s="205" t="s">
        <v>934</v>
      </c>
      <c r="L34" s="27" t="s">
        <v>35</v>
      </c>
    </row>
    <row r="35" spans="3:12" ht="13.5">
      <c r="C35" s="231" t="s">
        <v>350</v>
      </c>
      <c r="G35" s="230" t="s">
        <v>414</v>
      </c>
      <c r="H35" s="230" t="s">
        <v>475</v>
      </c>
      <c r="J35" s="227" t="s">
        <v>519</v>
      </c>
      <c r="K35" s="205" t="s">
        <v>935</v>
      </c>
      <c r="L35" s="27" t="s">
        <v>36</v>
      </c>
    </row>
    <row r="36" spans="3:12" ht="13.5">
      <c r="C36" s="231" t="s">
        <v>351</v>
      </c>
      <c r="G36" s="230" t="s">
        <v>415</v>
      </c>
      <c r="H36" s="230" t="s">
        <v>476</v>
      </c>
      <c r="J36" s="227" t="s">
        <v>37</v>
      </c>
      <c r="K36" s="205" t="s">
        <v>936</v>
      </c>
      <c r="L36" s="27" t="s">
        <v>38</v>
      </c>
    </row>
    <row r="37" spans="3:12" ht="13.5">
      <c r="C37" s="231" t="s">
        <v>352</v>
      </c>
      <c r="G37" s="230" t="s">
        <v>416</v>
      </c>
      <c r="H37" s="230" t="s">
        <v>477</v>
      </c>
      <c r="J37" s="227" t="s">
        <v>520</v>
      </c>
      <c r="K37" s="205" t="s">
        <v>937</v>
      </c>
      <c r="L37" s="27" t="s">
        <v>39</v>
      </c>
    </row>
    <row r="38" spans="3:12" ht="13.5">
      <c r="C38" s="231" t="s">
        <v>353</v>
      </c>
      <c r="G38" s="230" t="s">
        <v>417</v>
      </c>
      <c r="H38" s="230" t="s">
        <v>478</v>
      </c>
      <c r="J38" s="27" t="s">
        <v>669</v>
      </c>
      <c r="K38" s="205" t="s">
        <v>670</v>
      </c>
      <c r="L38" s="234"/>
    </row>
    <row r="39" spans="3:8" ht="13.5">
      <c r="C39" s="231" t="s">
        <v>354</v>
      </c>
      <c r="G39" s="230" t="s">
        <v>418</v>
      </c>
      <c r="H39" s="230" t="s">
        <v>479</v>
      </c>
    </row>
    <row r="40" spans="3:8" ht="13.5">
      <c r="C40" s="231" t="s">
        <v>355</v>
      </c>
      <c r="G40" s="230" t="s">
        <v>419</v>
      </c>
      <c r="H40" s="230" t="s">
        <v>480</v>
      </c>
    </row>
    <row r="41" spans="3:8" ht="13.5">
      <c r="C41" s="231" t="s">
        <v>356</v>
      </c>
      <c r="G41" s="230" t="s">
        <v>420</v>
      </c>
      <c r="H41" s="230" t="s">
        <v>481</v>
      </c>
    </row>
    <row r="42" spans="3:8" ht="13.5">
      <c r="C42" s="231" t="s">
        <v>357</v>
      </c>
      <c r="G42" s="230" t="s">
        <v>421</v>
      </c>
      <c r="H42" s="230" t="s">
        <v>482</v>
      </c>
    </row>
    <row r="43" spans="3:8" ht="13.5">
      <c r="C43" s="231" t="s">
        <v>358</v>
      </c>
      <c r="G43" s="230" t="s">
        <v>422</v>
      </c>
      <c r="H43" s="230" t="s">
        <v>483</v>
      </c>
    </row>
    <row r="44" spans="3:8" ht="13.5">
      <c r="C44" s="231" t="s">
        <v>359</v>
      </c>
      <c r="G44" s="230" t="s">
        <v>423</v>
      </c>
      <c r="H44" s="230" t="s">
        <v>484</v>
      </c>
    </row>
    <row r="45" spans="3:8" ht="13.5">
      <c r="C45" s="231" t="s">
        <v>360</v>
      </c>
      <c r="G45" s="230" t="s">
        <v>424</v>
      </c>
      <c r="H45" s="230" t="s">
        <v>485</v>
      </c>
    </row>
    <row r="46" spans="3:8" ht="13.5">
      <c r="C46" s="231" t="s">
        <v>361</v>
      </c>
      <c r="G46" s="230" t="s">
        <v>425</v>
      </c>
      <c r="H46" s="230" t="s">
        <v>486</v>
      </c>
    </row>
    <row r="47" spans="3:8" ht="13.5">
      <c r="C47" s="231" t="s">
        <v>362</v>
      </c>
      <c r="G47" s="230" t="s">
        <v>426</v>
      </c>
      <c r="H47" s="230" t="s">
        <v>487</v>
      </c>
    </row>
    <row r="48" spans="3:8" ht="13.5">
      <c r="C48" s="231" t="s">
        <v>363</v>
      </c>
      <c r="G48" s="230" t="s">
        <v>427</v>
      </c>
      <c r="H48" s="230" t="s">
        <v>488</v>
      </c>
    </row>
    <row r="49" ht="13.5">
      <c r="C49" s="231" t="s">
        <v>364</v>
      </c>
    </row>
    <row r="50" ht="13.5">
      <c r="C50" s="231" t="s">
        <v>365</v>
      </c>
    </row>
    <row r="51" ht="13.5">
      <c r="C51" s="231" t="s">
        <v>366</v>
      </c>
    </row>
    <row r="52" ht="13.5">
      <c r="C52" s="231" t="s">
        <v>367</v>
      </c>
    </row>
    <row r="53" ht="13.5">
      <c r="C53" s="231" t="s">
        <v>368</v>
      </c>
    </row>
    <row r="54" ht="13.5">
      <c r="C54" s="231" t="s">
        <v>369</v>
      </c>
    </row>
    <row r="55" ht="13.5">
      <c r="C55" s="231" t="s">
        <v>370</v>
      </c>
    </row>
    <row r="56" ht="13.5">
      <c r="C56" s="231" t="s">
        <v>371</v>
      </c>
    </row>
    <row r="57" ht="13.5">
      <c r="C57" s="231" t="s">
        <v>372</v>
      </c>
    </row>
    <row r="58" ht="13.5">
      <c r="C58" s="231" t="s">
        <v>373</v>
      </c>
    </row>
    <row r="59" ht="13.5">
      <c r="C59" s="231" t="s">
        <v>374</v>
      </c>
    </row>
    <row r="60" ht="13.5">
      <c r="C60" s="231" t="s">
        <v>375</v>
      </c>
    </row>
    <row r="61" ht="13.5">
      <c r="C61" s="231" t="s">
        <v>376</v>
      </c>
    </row>
    <row r="62" ht="13.5">
      <c r="C62" s="231" t="s">
        <v>377</v>
      </c>
    </row>
    <row r="63" ht="13.5">
      <c r="C63" s="231" t="s">
        <v>378</v>
      </c>
    </row>
    <row r="64" ht="13.5">
      <c r="C64" s="231" t="s">
        <v>379</v>
      </c>
    </row>
    <row r="65" ht="13.5">
      <c r="C65" s="231" t="s">
        <v>380</v>
      </c>
    </row>
  </sheetData>
  <sheetProtection/>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2">
    <tabColor indexed="10"/>
  </sheetPr>
  <dimension ref="A1:BT477"/>
  <sheetViews>
    <sheetView view="pageBreakPreview" zoomScaleSheetLayoutView="100" workbookViewId="0" topLeftCell="A28">
      <selection activeCell="AJ1" sqref="AJ1:AU16384"/>
    </sheetView>
  </sheetViews>
  <sheetFormatPr defaultColWidth="9.00390625" defaultRowHeight="13.5"/>
  <cols>
    <col min="1" max="1" width="4.875" style="1" customWidth="1"/>
    <col min="2" max="2" width="3.125" style="1" customWidth="1"/>
    <col min="3" max="29" width="2.625" style="1" customWidth="1"/>
    <col min="30" max="30" width="3.375" style="1" customWidth="1"/>
    <col min="31" max="34" width="2.625" style="1" customWidth="1"/>
    <col min="35" max="35" width="3.25390625" style="1" customWidth="1"/>
    <col min="36" max="37" width="15.625" style="212" hidden="1" customWidth="1"/>
    <col min="38" max="41" width="3.625" style="212" hidden="1" customWidth="1"/>
    <col min="42" max="46" width="3.625" style="1" hidden="1" customWidth="1"/>
    <col min="47" max="47" width="9.00390625" style="1" hidden="1" customWidth="1"/>
    <col min="48" max="16384" width="9.00390625" style="1" customWidth="1"/>
  </cols>
  <sheetData>
    <row r="1" spans="2:41" s="27" customFormat="1" ht="14.25">
      <c r="B1" s="325"/>
      <c r="C1" s="323" t="s">
        <v>1172</v>
      </c>
      <c r="D1" s="315"/>
      <c r="E1" s="315"/>
      <c r="F1" s="315"/>
      <c r="G1" s="315"/>
      <c r="H1" s="315"/>
      <c r="I1" s="315"/>
      <c r="J1" s="315"/>
      <c r="K1" s="315"/>
      <c r="L1" s="315"/>
      <c r="M1" s="315"/>
      <c r="N1" s="315"/>
      <c r="O1" s="305"/>
      <c r="P1" s="989" t="s">
        <v>1124</v>
      </c>
      <c r="Q1" s="990"/>
      <c r="R1" s="990"/>
      <c r="S1" s="966">
        <f>IF(M12=0,"",M12)</f>
      </c>
      <c r="T1" s="967"/>
      <c r="U1" s="967"/>
      <c r="V1" s="967"/>
      <c r="W1" s="967"/>
      <c r="X1" s="967"/>
      <c r="Y1" s="967"/>
      <c r="Z1" s="967"/>
      <c r="AA1" s="967"/>
      <c r="AB1" s="967"/>
      <c r="AC1" s="967"/>
      <c r="AD1" s="967"/>
      <c r="AE1" s="967"/>
      <c r="AF1" s="1151"/>
      <c r="AG1" s="305"/>
      <c r="AJ1" s="356" t="s">
        <v>1295</v>
      </c>
      <c r="AK1" s="202"/>
      <c r="AL1" s="202"/>
      <c r="AM1" s="202"/>
      <c r="AN1" s="202"/>
      <c r="AO1" s="202"/>
    </row>
    <row r="2" spans="16:41" s="27" customFormat="1" ht="14.25">
      <c r="P2" s="1001">
        <f>LEFT(M61,2)</f>
      </c>
      <c r="Q2" s="1001"/>
      <c r="R2" s="1001"/>
      <c r="S2" s="970"/>
      <c r="T2" s="971"/>
      <c r="U2" s="971"/>
      <c r="V2" s="971"/>
      <c r="W2" s="971"/>
      <c r="X2" s="971"/>
      <c r="Y2" s="971"/>
      <c r="Z2" s="971"/>
      <c r="AA2" s="971"/>
      <c r="AB2" s="971"/>
      <c r="AC2" s="971"/>
      <c r="AD2" s="971"/>
      <c r="AE2" s="971"/>
      <c r="AF2" s="1152"/>
      <c r="AJ2" s="202"/>
      <c r="AK2" s="202"/>
      <c r="AL2" s="202"/>
      <c r="AM2" s="202"/>
      <c r="AN2" s="202"/>
      <c r="AO2" s="202"/>
    </row>
    <row r="3" spans="2:41" s="27" customFormat="1" ht="13.5" customHeight="1">
      <c r="B3" s="1290" t="s">
        <v>736</v>
      </c>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202"/>
      <c r="AK3" s="202"/>
      <c r="AL3" s="202"/>
      <c r="AM3" s="202"/>
      <c r="AN3" s="202"/>
      <c r="AO3" s="202"/>
    </row>
    <row r="4" spans="2:41" s="27" customFormat="1" ht="13.5">
      <c r="B4" s="1291"/>
      <c r="C4" s="1291"/>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202"/>
      <c r="AK4" s="202"/>
      <c r="AL4" s="202"/>
      <c r="AM4" s="202"/>
      <c r="AN4" s="202"/>
      <c r="AO4" s="202"/>
    </row>
    <row r="5" spans="17:41" s="27" customFormat="1" ht="21" customHeight="1">
      <c r="Q5" s="1046" t="s">
        <v>1131</v>
      </c>
      <c r="R5" s="1046"/>
      <c r="S5" s="1046"/>
      <c r="T5" s="1046"/>
      <c r="U5" s="1046"/>
      <c r="V5" s="1046"/>
      <c r="W5" s="1046"/>
      <c r="X5" s="383"/>
      <c r="Y5" s="383"/>
      <c r="Z5" s="383"/>
      <c r="AA5" s="383"/>
      <c r="AB5" s="383"/>
      <c r="AC5" s="383"/>
      <c r="AD5" s="383"/>
      <c r="AE5" s="383"/>
      <c r="AF5" s="37"/>
      <c r="AJ5" s="202"/>
      <c r="AK5" s="202"/>
      <c r="AL5" s="202"/>
      <c r="AM5" s="202"/>
      <c r="AN5" s="202"/>
      <c r="AO5" s="202"/>
    </row>
    <row r="6" spans="19:41" s="27" customFormat="1" ht="4.5" customHeight="1">
      <c r="S6" s="37"/>
      <c r="T6" s="345"/>
      <c r="U6" s="37"/>
      <c r="V6" s="37"/>
      <c r="W6" s="393"/>
      <c r="X6" s="394"/>
      <c r="Y6" s="394"/>
      <c r="Z6" s="394"/>
      <c r="AA6" s="394"/>
      <c r="AB6" s="394"/>
      <c r="AC6" s="394"/>
      <c r="AD6" s="394"/>
      <c r="AE6" s="394"/>
      <c r="AF6" s="37"/>
      <c r="AJ6" s="202"/>
      <c r="AK6" s="202"/>
      <c r="AL6" s="202"/>
      <c r="AM6" s="202"/>
      <c r="AN6" s="202"/>
      <c r="AO6" s="202"/>
    </row>
    <row r="7" spans="2:41" s="27" customFormat="1" ht="27.75" customHeight="1">
      <c r="B7" s="131"/>
      <c r="C7" s="1144" t="s">
        <v>741</v>
      </c>
      <c r="D7" s="1144"/>
      <c r="E7" s="1144"/>
      <c r="F7" s="1144"/>
      <c r="G7" s="1144"/>
      <c r="H7" s="1144"/>
      <c r="I7" s="1144"/>
      <c r="J7" s="1144"/>
      <c r="K7" s="1144"/>
      <c r="L7" s="1145"/>
      <c r="M7" s="1146" t="s">
        <v>742</v>
      </c>
      <c r="N7" s="1144"/>
      <c r="O7" s="1144"/>
      <c r="P7" s="1144"/>
      <c r="Q7" s="1144"/>
      <c r="R7" s="1144"/>
      <c r="S7" s="1144"/>
      <c r="T7" s="1144"/>
      <c r="U7" s="1144"/>
      <c r="V7" s="1144"/>
      <c r="W7" s="1144"/>
      <c r="X7" s="1144"/>
      <c r="Y7" s="1144"/>
      <c r="Z7" s="1144"/>
      <c r="AA7" s="1144"/>
      <c r="AB7" s="1144"/>
      <c r="AC7" s="1144"/>
      <c r="AD7" s="1147"/>
      <c r="AE7" s="1000" t="s">
        <v>939</v>
      </c>
      <c r="AF7" s="1000"/>
      <c r="AG7" s="1000" t="s">
        <v>744</v>
      </c>
      <c r="AH7" s="1000"/>
      <c r="AJ7" s="202"/>
      <c r="AK7" s="202"/>
      <c r="AL7" s="202"/>
      <c r="AM7" s="202"/>
      <c r="AN7" s="202"/>
      <c r="AO7" s="202"/>
    </row>
    <row r="8" spans="2:41" s="27" customFormat="1" ht="13.5">
      <c r="B8" s="926" t="s">
        <v>826</v>
      </c>
      <c r="C8" s="1036" t="s">
        <v>745</v>
      </c>
      <c r="D8" s="939"/>
      <c r="E8" s="939"/>
      <c r="F8" s="939"/>
      <c r="G8" s="939"/>
      <c r="H8" s="939"/>
      <c r="I8" s="939"/>
      <c r="J8" s="939"/>
      <c r="K8" s="939"/>
      <c r="L8" s="940"/>
      <c r="M8" s="978">
        <f>IF('入力シート'!G36="","",'入力シート'!D36&amp;'入力シート'!G36&amp;'入力シート'!I36&amp;'入力シート'!J36&amp;'入力シート'!L36&amp;'入力シート'!M36&amp;'入力シート'!O36)</f>
      </c>
      <c r="N8" s="979"/>
      <c r="O8" s="979"/>
      <c r="P8" s="979"/>
      <c r="Q8" s="979"/>
      <c r="R8" s="979"/>
      <c r="S8" s="979"/>
      <c r="T8" s="979"/>
      <c r="U8" s="979"/>
      <c r="V8" s="979"/>
      <c r="W8" s="979"/>
      <c r="X8" s="979"/>
      <c r="Y8" s="979"/>
      <c r="Z8" s="979"/>
      <c r="AA8" s="979"/>
      <c r="AB8" s="979"/>
      <c r="AC8" s="979"/>
      <c r="AD8" s="980"/>
      <c r="AE8" s="976"/>
      <c r="AF8" s="976"/>
      <c r="AG8" s="977"/>
      <c r="AH8" s="977"/>
      <c r="AJ8" s="202" t="s">
        <v>181</v>
      </c>
      <c r="AK8" s="127">
        <f>SUBSTITUTE(SUBSTITUTE(SUBSTITUTE(M8,"令和0","令和"),"年0","年"),"月0","月")</f>
      </c>
      <c r="AL8" s="202"/>
      <c r="AM8" s="202"/>
      <c r="AN8" s="202"/>
      <c r="AO8" s="202"/>
    </row>
    <row r="9" spans="2:41" s="27" customFormat="1" ht="13.5">
      <c r="B9" s="1106"/>
      <c r="C9" s="941" t="s">
        <v>705</v>
      </c>
      <c r="D9" s="937"/>
      <c r="E9" s="937"/>
      <c r="F9" s="937"/>
      <c r="G9" s="937"/>
      <c r="H9" s="937"/>
      <c r="I9" s="937"/>
      <c r="J9" s="937"/>
      <c r="K9" s="937"/>
      <c r="L9" s="938"/>
      <c r="M9" s="1070" t="str">
        <f>IF('入力シート'!D40=0,"",'入力シート'!D40)</f>
        <v>新規</v>
      </c>
      <c r="N9" s="1071"/>
      <c r="O9" s="1071"/>
      <c r="P9" s="1071"/>
      <c r="Q9" s="1071"/>
      <c r="R9" s="1071"/>
      <c r="S9" s="1071"/>
      <c r="T9" s="1071"/>
      <c r="U9" s="1071"/>
      <c r="V9" s="1071"/>
      <c r="W9" s="1071"/>
      <c r="X9" s="1071"/>
      <c r="Y9" s="1071"/>
      <c r="Z9" s="1071"/>
      <c r="AA9" s="1071"/>
      <c r="AB9" s="1071"/>
      <c r="AC9" s="1071"/>
      <c r="AD9" s="1072"/>
      <c r="AE9" s="981"/>
      <c r="AF9" s="981"/>
      <c r="AG9" s="962"/>
      <c r="AH9" s="962"/>
      <c r="AJ9" s="202" t="s">
        <v>182</v>
      </c>
      <c r="AK9" s="202">
        <f>IF(M9="新規",10,IF(M9="継続",12,""))</f>
        <v>10</v>
      </c>
      <c r="AL9" s="202"/>
      <c r="AM9" s="202"/>
      <c r="AN9" s="202"/>
      <c r="AO9" s="202"/>
    </row>
    <row r="10" spans="2:41" s="27" customFormat="1" ht="13.5">
      <c r="B10" s="1106"/>
      <c r="C10" s="941" t="s">
        <v>250</v>
      </c>
      <c r="D10" s="937"/>
      <c r="E10" s="937"/>
      <c r="F10" s="937"/>
      <c r="G10" s="937"/>
      <c r="H10" s="937"/>
      <c r="I10" s="937"/>
      <c r="J10" s="937"/>
      <c r="K10" s="937"/>
      <c r="L10" s="938"/>
      <c r="M10" s="1070">
        <f>IF('入力シート'!D47=0,"",'入力シート'!D47)</f>
      </c>
      <c r="N10" s="1071"/>
      <c r="O10" s="1071"/>
      <c r="P10" s="1071"/>
      <c r="Q10" s="1071"/>
      <c r="R10" s="1071"/>
      <c r="S10" s="1071"/>
      <c r="T10" s="1071"/>
      <c r="U10" s="1071"/>
      <c r="V10" s="1071"/>
      <c r="W10" s="1071"/>
      <c r="X10" s="1071"/>
      <c r="Y10" s="1071"/>
      <c r="Z10" s="1071"/>
      <c r="AA10" s="1071"/>
      <c r="AB10" s="1071"/>
      <c r="AC10" s="1071"/>
      <c r="AD10" s="1072"/>
      <c r="AE10" s="981"/>
      <c r="AF10" s="981"/>
      <c r="AG10" s="962"/>
      <c r="AH10" s="962"/>
      <c r="AJ10" s="202"/>
      <c r="AK10" s="352">
        <f>IF('入力シート'!D52=0,"",'入力シート'!D52)</f>
      </c>
      <c r="AL10" s="202"/>
      <c r="AM10" s="202"/>
      <c r="AN10" s="202"/>
      <c r="AO10" s="202"/>
    </row>
    <row r="11" spans="2:41" s="27" customFormat="1" ht="13.5" customHeight="1">
      <c r="B11" s="1106"/>
      <c r="C11" s="941" t="s">
        <v>746</v>
      </c>
      <c r="D11" s="937"/>
      <c r="E11" s="937"/>
      <c r="F11" s="937"/>
      <c r="G11" s="937"/>
      <c r="H11" s="937"/>
      <c r="I11" s="937"/>
      <c r="J11" s="937"/>
      <c r="K11" s="937"/>
      <c r="L11" s="938"/>
      <c r="M11" s="1070">
        <f>IF('入力シート'!D81=0,"",'入力シート'!D81)</f>
      </c>
      <c r="N11" s="1071"/>
      <c r="O11" s="1071"/>
      <c r="P11" s="1071"/>
      <c r="Q11" s="1071"/>
      <c r="R11" s="1071"/>
      <c r="S11" s="1071"/>
      <c r="T11" s="1071"/>
      <c r="U11" s="1071"/>
      <c r="V11" s="1071"/>
      <c r="W11" s="1071"/>
      <c r="X11" s="1071"/>
      <c r="Y11" s="1071"/>
      <c r="Z11" s="1071"/>
      <c r="AA11" s="1071"/>
      <c r="AB11" s="1071"/>
      <c r="AC11" s="1071"/>
      <c r="AD11" s="1072"/>
      <c r="AE11" s="981"/>
      <c r="AF11" s="981"/>
      <c r="AG11" s="962"/>
      <c r="AH11" s="962"/>
      <c r="AJ11" s="202"/>
      <c r="AK11" s="202"/>
      <c r="AL11" s="202"/>
      <c r="AM11" s="202"/>
      <c r="AN11" s="202"/>
      <c r="AO11" s="202"/>
    </row>
    <row r="12" spans="2:41" s="27" customFormat="1" ht="13.5">
      <c r="B12" s="1106"/>
      <c r="C12" s="941" t="s">
        <v>65</v>
      </c>
      <c r="D12" s="937"/>
      <c r="E12" s="937"/>
      <c r="F12" s="937"/>
      <c r="G12" s="937"/>
      <c r="H12" s="1092" t="s">
        <v>747</v>
      </c>
      <c r="I12" s="1093"/>
      <c r="J12" s="1093"/>
      <c r="K12" s="1093"/>
      <c r="L12" s="1094"/>
      <c r="M12" s="1095">
        <f>IF('入力シート'!D94=0,"",'入力シート'!D94)</f>
      </c>
      <c r="N12" s="1096"/>
      <c r="O12" s="1096"/>
      <c r="P12" s="1096"/>
      <c r="Q12" s="1096"/>
      <c r="R12" s="1096"/>
      <c r="S12" s="1096"/>
      <c r="T12" s="1096"/>
      <c r="U12" s="1096"/>
      <c r="V12" s="1096"/>
      <c r="W12" s="1096"/>
      <c r="X12" s="1096"/>
      <c r="Y12" s="1096"/>
      <c r="Z12" s="1096"/>
      <c r="AA12" s="1096"/>
      <c r="AB12" s="1096"/>
      <c r="AC12" s="1096"/>
      <c r="AD12" s="1097"/>
      <c r="AE12" s="1108"/>
      <c r="AF12" s="1109"/>
      <c r="AG12" s="1148"/>
      <c r="AH12" s="1149"/>
      <c r="AJ12" s="202"/>
      <c r="AK12" s="202"/>
      <c r="AL12" s="202"/>
      <c r="AM12" s="202"/>
      <c r="AN12" s="202"/>
      <c r="AO12" s="202"/>
    </row>
    <row r="13" spans="2:41" s="27" customFormat="1" ht="5.25" customHeight="1">
      <c r="B13" s="1106"/>
      <c r="C13" s="941"/>
      <c r="D13" s="937"/>
      <c r="E13" s="937"/>
      <c r="F13" s="937"/>
      <c r="G13" s="937"/>
      <c r="H13" s="1022"/>
      <c r="I13" s="1023"/>
      <c r="J13" s="1023"/>
      <c r="K13" s="1023"/>
      <c r="L13" s="1024"/>
      <c r="M13" s="1098"/>
      <c r="N13" s="1099"/>
      <c r="O13" s="1099"/>
      <c r="P13" s="1099"/>
      <c r="Q13" s="1099"/>
      <c r="R13" s="1099"/>
      <c r="S13" s="1099"/>
      <c r="T13" s="1099"/>
      <c r="U13" s="1099"/>
      <c r="V13" s="1099"/>
      <c r="W13" s="1099"/>
      <c r="X13" s="1099"/>
      <c r="Y13" s="1099"/>
      <c r="Z13" s="1099"/>
      <c r="AA13" s="1099"/>
      <c r="AB13" s="1099"/>
      <c r="AC13" s="1099"/>
      <c r="AD13" s="1100"/>
      <c r="AE13" s="885"/>
      <c r="AF13" s="886"/>
      <c r="AG13" s="894"/>
      <c r="AH13" s="895"/>
      <c r="AJ13" s="202"/>
      <c r="AK13" s="202"/>
      <c r="AL13" s="202"/>
      <c r="AM13" s="202"/>
      <c r="AN13" s="202"/>
      <c r="AO13" s="202"/>
    </row>
    <row r="14" spans="2:41" s="27" customFormat="1" ht="13.5">
      <c r="B14" s="1106"/>
      <c r="C14" s="941"/>
      <c r="D14" s="937"/>
      <c r="E14" s="937"/>
      <c r="F14" s="937"/>
      <c r="G14" s="937"/>
      <c r="H14" s="1092" t="s">
        <v>748</v>
      </c>
      <c r="I14" s="1093"/>
      <c r="J14" s="1093"/>
      <c r="K14" s="1093"/>
      <c r="L14" s="1094"/>
      <c r="M14" s="1095">
        <f>IF('入力シート'!D99=0,"",'入力シート'!D99)</f>
      </c>
      <c r="N14" s="1096"/>
      <c r="O14" s="1096"/>
      <c r="P14" s="1096"/>
      <c r="Q14" s="1096"/>
      <c r="R14" s="1096"/>
      <c r="S14" s="1096"/>
      <c r="T14" s="1096"/>
      <c r="U14" s="1096"/>
      <c r="V14" s="1096"/>
      <c r="W14" s="1096"/>
      <c r="X14" s="1096"/>
      <c r="Y14" s="1096"/>
      <c r="Z14" s="1096"/>
      <c r="AA14" s="1096"/>
      <c r="AB14" s="1096"/>
      <c r="AC14" s="1096"/>
      <c r="AD14" s="1097"/>
      <c r="AE14" s="1108"/>
      <c r="AF14" s="1109"/>
      <c r="AG14" s="1148"/>
      <c r="AH14" s="1149"/>
      <c r="AJ14" s="202"/>
      <c r="AK14" s="202"/>
      <c r="AL14" s="202"/>
      <c r="AM14" s="202"/>
      <c r="AN14" s="202"/>
      <c r="AO14" s="202"/>
    </row>
    <row r="15" spans="2:41" s="27" customFormat="1" ht="5.25" customHeight="1">
      <c r="B15" s="1106"/>
      <c r="C15" s="941"/>
      <c r="D15" s="937"/>
      <c r="E15" s="937"/>
      <c r="F15" s="937"/>
      <c r="G15" s="937"/>
      <c r="H15" s="1022"/>
      <c r="I15" s="1023"/>
      <c r="J15" s="1023"/>
      <c r="K15" s="1023"/>
      <c r="L15" s="1024"/>
      <c r="M15" s="1098"/>
      <c r="N15" s="1099"/>
      <c r="O15" s="1099"/>
      <c r="P15" s="1099"/>
      <c r="Q15" s="1099"/>
      <c r="R15" s="1099"/>
      <c r="S15" s="1099"/>
      <c r="T15" s="1099"/>
      <c r="U15" s="1099"/>
      <c r="V15" s="1099"/>
      <c r="W15" s="1099"/>
      <c r="X15" s="1099"/>
      <c r="Y15" s="1099"/>
      <c r="Z15" s="1099"/>
      <c r="AA15" s="1099"/>
      <c r="AB15" s="1099"/>
      <c r="AC15" s="1099"/>
      <c r="AD15" s="1100"/>
      <c r="AE15" s="885"/>
      <c r="AF15" s="886"/>
      <c r="AG15" s="894"/>
      <c r="AH15" s="895"/>
      <c r="AJ15" s="202"/>
      <c r="AK15" s="202"/>
      <c r="AL15" s="202"/>
      <c r="AM15" s="202"/>
      <c r="AN15" s="202"/>
      <c r="AO15" s="202"/>
    </row>
    <row r="16" spans="2:41" s="27" customFormat="1" ht="13.5">
      <c r="B16" s="1106"/>
      <c r="C16" s="941" t="s">
        <v>749</v>
      </c>
      <c r="D16" s="937"/>
      <c r="E16" s="937"/>
      <c r="F16" s="937"/>
      <c r="G16" s="937"/>
      <c r="H16" s="937" t="s">
        <v>750</v>
      </c>
      <c r="I16" s="937"/>
      <c r="J16" s="937"/>
      <c r="K16" s="937"/>
      <c r="L16" s="938"/>
      <c r="M16" s="1070">
        <f>IF('入力シート'!D104=0,"",'入力シート'!D104)</f>
      </c>
      <c r="N16" s="1071"/>
      <c r="O16" s="1071"/>
      <c r="P16" s="1071"/>
      <c r="Q16" s="1071"/>
      <c r="R16" s="1071"/>
      <c r="S16" s="1071"/>
      <c r="T16" s="1071"/>
      <c r="U16" s="1071"/>
      <c r="V16" s="1071"/>
      <c r="W16" s="1071"/>
      <c r="X16" s="1071"/>
      <c r="Y16" s="1071"/>
      <c r="Z16" s="1071"/>
      <c r="AA16" s="1071"/>
      <c r="AB16" s="1071"/>
      <c r="AC16" s="1071"/>
      <c r="AD16" s="1072"/>
      <c r="AE16" s="981"/>
      <c r="AF16" s="981"/>
      <c r="AG16" s="962"/>
      <c r="AH16" s="962"/>
      <c r="AJ16" s="202"/>
      <c r="AK16" s="202"/>
      <c r="AL16" s="202"/>
      <c r="AM16" s="202"/>
      <c r="AN16" s="202"/>
      <c r="AO16" s="202"/>
    </row>
    <row r="17" spans="2:41" s="27" customFormat="1" ht="13.5">
      <c r="B17" s="1106"/>
      <c r="C17" s="941"/>
      <c r="D17" s="937"/>
      <c r="E17" s="937"/>
      <c r="F17" s="937"/>
      <c r="G17" s="937"/>
      <c r="H17" s="937" t="s">
        <v>751</v>
      </c>
      <c r="I17" s="937"/>
      <c r="J17" s="937"/>
      <c r="K17" s="937"/>
      <c r="L17" s="938"/>
      <c r="M17" s="1070">
        <f>IF('入力シート'!D109=0,"",'入力シート'!D109)</f>
      </c>
      <c r="N17" s="1071"/>
      <c r="O17" s="1071"/>
      <c r="P17" s="1071"/>
      <c r="Q17" s="1071"/>
      <c r="R17" s="1071"/>
      <c r="S17" s="1071"/>
      <c r="T17" s="1071"/>
      <c r="U17" s="1071"/>
      <c r="V17" s="1071"/>
      <c r="W17" s="1071"/>
      <c r="X17" s="1071"/>
      <c r="Y17" s="1071"/>
      <c r="Z17" s="1071"/>
      <c r="AA17" s="1071"/>
      <c r="AB17" s="1071"/>
      <c r="AC17" s="1071"/>
      <c r="AD17" s="1072"/>
      <c r="AE17" s="981"/>
      <c r="AF17" s="981"/>
      <c r="AG17" s="962"/>
      <c r="AH17" s="962"/>
      <c r="AJ17" s="202"/>
      <c r="AK17" s="202"/>
      <c r="AL17" s="202"/>
      <c r="AM17" s="202"/>
      <c r="AN17" s="202"/>
      <c r="AO17" s="202"/>
    </row>
    <row r="18" spans="2:41" s="27" customFormat="1" ht="13.5">
      <c r="B18" s="1106"/>
      <c r="C18" s="941"/>
      <c r="D18" s="937"/>
      <c r="E18" s="937"/>
      <c r="F18" s="937"/>
      <c r="G18" s="937"/>
      <c r="H18" s="937" t="s">
        <v>752</v>
      </c>
      <c r="I18" s="937"/>
      <c r="J18" s="937"/>
      <c r="K18" s="937"/>
      <c r="L18" s="938"/>
      <c r="M18" s="1070">
        <f>IF('入力シート'!D114=0,"",'入力シート'!D114)</f>
      </c>
      <c r="N18" s="1071"/>
      <c r="O18" s="1071"/>
      <c r="P18" s="1071"/>
      <c r="Q18" s="1071"/>
      <c r="R18" s="1071"/>
      <c r="S18" s="1071"/>
      <c r="T18" s="1071"/>
      <c r="U18" s="1071"/>
      <c r="V18" s="1071"/>
      <c r="W18" s="1071"/>
      <c r="X18" s="1071"/>
      <c r="Y18" s="1071"/>
      <c r="Z18" s="1071"/>
      <c r="AA18" s="1071"/>
      <c r="AB18" s="1071"/>
      <c r="AC18" s="1071"/>
      <c r="AD18" s="1072"/>
      <c r="AE18" s="981"/>
      <c r="AF18" s="981"/>
      <c r="AG18" s="962"/>
      <c r="AH18" s="962"/>
      <c r="AJ18" s="202"/>
      <c r="AK18" s="202"/>
      <c r="AL18" s="202"/>
      <c r="AM18" s="202"/>
      <c r="AN18" s="202"/>
      <c r="AO18" s="202"/>
    </row>
    <row r="19" spans="2:41" s="27" customFormat="1" ht="13.5">
      <c r="B19" s="1106"/>
      <c r="C19" s="941"/>
      <c r="D19" s="937"/>
      <c r="E19" s="937"/>
      <c r="F19" s="937"/>
      <c r="G19" s="937"/>
      <c r="H19" s="937" t="s">
        <v>140</v>
      </c>
      <c r="I19" s="937"/>
      <c r="J19" s="937"/>
      <c r="K19" s="937"/>
      <c r="L19" s="938"/>
      <c r="M19" s="1070">
        <f>IF('入力シート'!G118="","",'入力シート'!D118&amp;'入力シート'!G118&amp;'入力シート'!I118&amp;'入力シート'!J118&amp;'入力シート'!L118&amp;'入力シート'!M118&amp;'入力シート'!O118)</f>
      </c>
      <c r="N19" s="1071"/>
      <c r="O19" s="1071"/>
      <c r="P19" s="1071"/>
      <c r="Q19" s="1071"/>
      <c r="R19" s="1071"/>
      <c r="S19" s="1071"/>
      <c r="T19" s="1071"/>
      <c r="U19" s="1071"/>
      <c r="V19" s="1071"/>
      <c r="W19" s="1071"/>
      <c r="X19" s="1071"/>
      <c r="Y19" s="1071"/>
      <c r="Z19" s="1071"/>
      <c r="AA19" s="1071"/>
      <c r="AB19" s="1071"/>
      <c r="AC19" s="1071"/>
      <c r="AD19" s="1072"/>
      <c r="AE19" s="981"/>
      <c r="AF19" s="981"/>
      <c r="AG19" s="962"/>
      <c r="AH19" s="962"/>
      <c r="AJ19" s="202"/>
      <c r="AK19" s="202"/>
      <c r="AL19" s="202"/>
      <c r="AM19" s="202"/>
      <c r="AN19" s="202"/>
      <c r="AO19" s="202"/>
    </row>
    <row r="20" spans="2:41" s="27" customFormat="1" ht="13.5">
      <c r="B20" s="1107"/>
      <c r="C20" s="942"/>
      <c r="D20" s="935"/>
      <c r="E20" s="935"/>
      <c r="F20" s="935"/>
      <c r="G20" s="935"/>
      <c r="H20" s="935" t="s">
        <v>753</v>
      </c>
      <c r="I20" s="935"/>
      <c r="J20" s="935"/>
      <c r="K20" s="935"/>
      <c r="L20" s="936"/>
      <c r="M20" s="1067">
        <f>IF('入力シート'!D122=0,"",'入力シート'!D122)</f>
      </c>
      <c r="N20" s="1068"/>
      <c r="O20" s="1068"/>
      <c r="P20" s="1068"/>
      <c r="Q20" s="1068"/>
      <c r="R20" s="1068"/>
      <c r="S20" s="1068"/>
      <c r="T20" s="1068"/>
      <c r="U20" s="1068"/>
      <c r="V20" s="1068"/>
      <c r="W20" s="1068"/>
      <c r="X20" s="1068"/>
      <c r="Y20" s="1068"/>
      <c r="Z20" s="1068"/>
      <c r="AA20" s="1068"/>
      <c r="AB20" s="1068"/>
      <c r="AC20" s="1068"/>
      <c r="AD20" s="1069"/>
      <c r="AE20" s="963"/>
      <c r="AF20" s="963"/>
      <c r="AG20" s="954"/>
      <c r="AH20" s="954"/>
      <c r="AJ20" s="202"/>
      <c r="AK20" s="202"/>
      <c r="AL20" s="202"/>
      <c r="AM20" s="202"/>
      <c r="AN20" s="202"/>
      <c r="AO20" s="202"/>
    </row>
    <row r="21" spans="2:41" s="27" customFormat="1" ht="13.5" customHeight="1">
      <c r="B21" s="1106" t="s">
        <v>808</v>
      </c>
      <c r="C21" s="1143" t="s">
        <v>809</v>
      </c>
      <c r="D21" s="939"/>
      <c r="E21" s="939"/>
      <c r="F21" s="939"/>
      <c r="G21" s="939"/>
      <c r="H21" s="939" t="s">
        <v>74</v>
      </c>
      <c r="I21" s="939"/>
      <c r="J21" s="939"/>
      <c r="K21" s="939"/>
      <c r="L21" s="940"/>
      <c r="M21" s="1079">
        <f>IF('入力シート'!D129="","",'入力シート'!D129&amp;'入力シート'!G129&amp;'入力シート'!H129)</f>
      </c>
      <c r="N21" s="1080"/>
      <c r="O21" s="1080"/>
      <c r="P21" s="1080"/>
      <c r="Q21" s="1080"/>
      <c r="R21" s="1080"/>
      <c r="S21" s="1080"/>
      <c r="T21" s="1080"/>
      <c r="U21" s="1080"/>
      <c r="V21" s="1080"/>
      <c r="W21" s="1080"/>
      <c r="X21" s="1080"/>
      <c r="Y21" s="1080"/>
      <c r="Z21" s="1080"/>
      <c r="AA21" s="1080"/>
      <c r="AB21" s="1080"/>
      <c r="AC21" s="1080"/>
      <c r="AD21" s="1081"/>
      <c r="AE21" s="984"/>
      <c r="AF21" s="984"/>
      <c r="AG21" s="983"/>
      <c r="AH21" s="983"/>
      <c r="AJ21" s="202"/>
      <c r="AK21" s="202"/>
      <c r="AL21" s="202"/>
      <c r="AM21" s="202"/>
      <c r="AN21" s="202"/>
      <c r="AO21" s="202"/>
    </row>
    <row r="22" spans="2:41" s="27" customFormat="1" ht="13.5">
      <c r="B22" s="1106"/>
      <c r="C22" s="941"/>
      <c r="D22" s="937"/>
      <c r="E22" s="937"/>
      <c r="F22" s="937"/>
      <c r="G22" s="937"/>
      <c r="H22" s="937" t="s">
        <v>754</v>
      </c>
      <c r="I22" s="937"/>
      <c r="J22" s="937"/>
      <c r="K22" s="937"/>
      <c r="L22" s="938"/>
      <c r="M22" s="1070">
        <f>IF('入力シート'!D133=0,"",'入力シート'!D133)</f>
      </c>
      <c r="N22" s="1071"/>
      <c r="O22" s="1071"/>
      <c r="P22" s="1071"/>
      <c r="Q22" s="1071"/>
      <c r="R22" s="1071"/>
      <c r="S22" s="1071"/>
      <c r="T22" s="1071"/>
      <c r="U22" s="1071"/>
      <c r="V22" s="1071"/>
      <c r="W22" s="1071"/>
      <c r="X22" s="1071"/>
      <c r="Y22" s="1071"/>
      <c r="Z22" s="1071"/>
      <c r="AA22" s="1071"/>
      <c r="AB22" s="1071"/>
      <c r="AC22" s="1071"/>
      <c r="AD22" s="1072"/>
      <c r="AE22" s="981"/>
      <c r="AF22" s="981"/>
      <c r="AG22" s="962"/>
      <c r="AH22" s="962"/>
      <c r="AJ22" s="202"/>
      <c r="AK22" s="202"/>
      <c r="AL22" s="202"/>
      <c r="AM22" s="202"/>
      <c r="AN22" s="202"/>
      <c r="AO22" s="202"/>
    </row>
    <row r="23" spans="2:41" s="27" customFormat="1" ht="27" customHeight="1">
      <c r="B23" s="1106"/>
      <c r="C23" s="941"/>
      <c r="D23" s="937"/>
      <c r="E23" s="937"/>
      <c r="F23" s="937"/>
      <c r="G23" s="937"/>
      <c r="H23" s="1004" t="s">
        <v>755</v>
      </c>
      <c r="I23" s="1004"/>
      <c r="J23" s="1004"/>
      <c r="K23" s="1004"/>
      <c r="L23" s="1005"/>
      <c r="M23" s="1073">
        <f>IF('入力シート'!D140=0,"",'入力シート'!D140)</f>
      </c>
      <c r="N23" s="1074"/>
      <c r="O23" s="1074"/>
      <c r="P23" s="1074"/>
      <c r="Q23" s="1074"/>
      <c r="R23" s="1074"/>
      <c r="S23" s="1074"/>
      <c r="T23" s="1074"/>
      <c r="U23" s="1074"/>
      <c r="V23" s="1074"/>
      <c r="W23" s="1074"/>
      <c r="X23" s="1074"/>
      <c r="Y23" s="1074"/>
      <c r="Z23" s="1074"/>
      <c r="AA23" s="1074"/>
      <c r="AB23" s="1074"/>
      <c r="AC23" s="1074"/>
      <c r="AD23" s="1075"/>
      <c r="AE23" s="981"/>
      <c r="AF23" s="981"/>
      <c r="AG23" s="962"/>
      <c r="AH23" s="962"/>
      <c r="AJ23" s="202"/>
      <c r="AK23" s="202"/>
      <c r="AL23" s="202"/>
      <c r="AM23" s="202"/>
      <c r="AN23" s="202"/>
      <c r="AO23" s="202"/>
    </row>
    <row r="24" spans="2:41" s="27" customFormat="1" ht="13.5">
      <c r="B24" s="1106"/>
      <c r="C24" s="941" t="s">
        <v>710</v>
      </c>
      <c r="D24" s="937"/>
      <c r="E24" s="937"/>
      <c r="F24" s="937"/>
      <c r="G24" s="937"/>
      <c r="H24" s="937"/>
      <c r="I24" s="937"/>
      <c r="J24" s="937"/>
      <c r="K24" s="937"/>
      <c r="L24" s="938"/>
      <c r="M24" s="1070">
        <f>IF('入力シート'!D145=0,"",'入力シート'!D145)</f>
      </c>
      <c r="N24" s="1071"/>
      <c r="O24" s="1071"/>
      <c r="P24" s="1071"/>
      <c r="Q24" s="1071"/>
      <c r="R24" s="1071"/>
      <c r="S24" s="1071"/>
      <c r="T24" s="1071"/>
      <c r="U24" s="1071"/>
      <c r="V24" s="1071"/>
      <c r="W24" s="1071"/>
      <c r="X24" s="1071"/>
      <c r="Y24" s="1071"/>
      <c r="Z24" s="1071"/>
      <c r="AA24" s="1071"/>
      <c r="AB24" s="1071"/>
      <c r="AC24" s="1071"/>
      <c r="AD24" s="1072"/>
      <c r="AE24" s="981"/>
      <c r="AF24" s="981"/>
      <c r="AG24" s="962"/>
      <c r="AH24" s="962"/>
      <c r="AJ24" s="202" t="s">
        <v>183</v>
      </c>
      <c r="AK24" s="202">
        <f>IF(M22="","",IF(LEFT(M22,2)="04",IF(M24="","0299","01"&amp;LEFT(M24,2)),"0399"))</f>
      </c>
      <c r="AL24" s="202"/>
      <c r="AM24" s="202"/>
      <c r="AN24" s="202"/>
      <c r="AO24" s="202"/>
    </row>
    <row r="25" spans="2:41" s="27" customFormat="1" ht="13.5">
      <c r="B25" s="1106"/>
      <c r="C25" s="943" t="s">
        <v>810</v>
      </c>
      <c r="D25" s="937"/>
      <c r="E25" s="937"/>
      <c r="F25" s="937"/>
      <c r="G25" s="937"/>
      <c r="H25" s="937" t="s">
        <v>74</v>
      </c>
      <c r="I25" s="937"/>
      <c r="J25" s="937"/>
      <c r="K25" s="937"/>
      <c r="L25" s="938"/>
      <c r="M25" s="1070">
        <f>IF('入力シート'!D151=0,"",'入力シート'!D151&amp;'入力シート'!G151&amp;'入力シート'!H151)</f>
      </c>
      <c r="N25" s="1071"/>
      <c r="O25" s="1071"/>
      <c r="P25" s="1071"/>
      <c r="Q25" s="1071"/>
      <c r="R25" s="1071"/>
      <c r="S25" s="1071"/>
      <c r="T25" s="1071"/>
      <c r="U25" s="1071"/>
      <c r="V25" s="1071"/>
      <c r="W25" s="1071"/>
      <c r="X25" s="1071"/>
      <c r="Y25" s="1071"/>
      <c r="Z25" s="1071"/>
      <c r="AA25" s="1071"/>
      <c r="AB25" s="1071"/>
      <c r="AC25" s="1071"/>
      <c r="AD25" s="1072"/>
      <c r="AE25" s="981"/>
      <c r="AF25" s="981"/>
      <c r="AG25" s="962"/>
      <c r="AH25" s="962"/>
      <c r="AJ25" s="202"/>
      <c r="AK25" s="202"/>
      <c r="AL25" s="202"/>
      <c r="AM25" s="202"/>
      <c r="AN25" s="202"/>
      <c r="AO25" s="202"/>
    </row>
    <row r="26" spans="2:41" s="27" customFormat="1" ht="13.5">
      <c r="B26" s="1106"/>
      <c r="C26" s="941"/>
      <c r="D26" s="937"/>
      <c r="E26" s="937"/>
      <c r="F26" s="937"/>
      <c r="G26" s="937"/>
      <c r="H26" s="937" t="s">
        <v>754</v>
      </c>
      <c r="I26" s="937"/>
      <c r="J26" s="937"/>
      <c r="K26" s="937"/>
      <c r="L26" s="938"/>
      <c r="M26" s="1070">
        <f>IF('入力シート'!D155=0,"",'入力シート'!D155)</f>
      </c>
      <c r="N26" s="1071"/>
      <c r="O26" s="1071"/>
      <c r="P26" s="1071"/>
      <c r="Q26" s="1071"/>
      <c r="R26" s="1071"/>
      <c r="S26" s="1071"/>
      <c r="T26" s="1071"/>
      <c r="U26" s="1071"/>
      <c r="V26" s="1071"/>
      <c r="W26" s="1071"/>
      <c r="X26" s="1071"/>
      <c r="Y26" s="1071"/>
      <c r="Z26" s="1071"/>
      <c r="AA26" s="1071"/>
      <c r="AB26" s="1071"/>
      <c r="AC26" s="1071"/>
      <c r="AD26" s="1072"/>
      <c r="AE26" s="981"/>
      <c r="AF26" s="981"/>
      <c r="AG26" s="962"/>
      <c r="AH26" s="962"/>
      <c r="AJ26" s="202"/>
      <c r="AK26" s="202"/>
      <c r="AL26" s="202"/>
      <c r="AM26" s="202"/>
      <c r="AN26" s="202"/>
      <c r="AO26" s="202"/>
    </row>
    <row r="27" spans="2:41" s="27" customFormat="1" ht="27" customHeight="1">
      <c r="B27" s="1107"/>
      <c r="C27" s="942"/>
      <c r="D27" s="935"/>
      <c r="E27" s="935"/>
      <c r="F27" s="935"/>
      <c r="G27" s="935"/>
      <c r="H27" s="1101" t="s">
        <v>755</v>
      </c>
      <c r="I27" s="1101"/>
      <c r="J27" s="1101"/>
      <c r="K27" s="1101"/>
      <c r="L27" s="1102"/>
      <c r="M27" s="1103">
        <f>IF('入力シート'!D162=0,"",'入力シート'!D162)</f>
      </c>
      <c r="N27" s="1104"/>
      <c r="O27" s="1104"/>
      <c r="P27" s="1104"/>
      <c r="Q27" s="1104"/>
      <c r="R27" s="1104"/>
      <c r="S27" s="1104"/>
      <c r="T27" s="1104"/>
      <c r="U27" s="1104"/>
      <c r="V27" s="1104"/>
      <c r="W27" s="1104"/>
      <c r="X27" s="1104"/>
      <c r="Y27" s="1104"/>
      <c r="Z27" s="1104"/>
      <c r="AA27" s="1104"/>
      <c r="AB27" s="1104"/>
      <c r="AC27" s="1104"/>
      <c r="AD27" s="1105"/>
      <c r="AE27" s="963"/>
      <c r="AF27" s="963"/>
      <c r="AG27" s="954"/>
      <c r="AH27" s="954"/>
      <c r="AJ27" s="202"/>
      <c r="AK27" s="202"/>
      <c r="AL27" s="202"/>
      <c r="AM27" s="202"/>
      <c r="AN27" s="202"/>
      <c r="AO27" s="202"/>
    </row>
    <row r="28" spans="2:41" s="27" customFormat="1" ht="13.5" customHeight="1">
      <c r="B28" s="926" t="s">
        <v>756</v>
      </c>
      <c r="C28" s="1078" t="s">
        <v>757</v>
      </c>
      <c r="D28" s="1049"/>
      <c r="E28" s="1049"/>
      <c r="F28" s="1049"/>
      <c r="G28" s="1049"/>
      <c r="H28" s="1049"/>
      <c r="I28" s="1049"/>
      <c r="J28" s="1049"/>
      <c r="K28" s="1049"/>
      <c r="L28" s="1050"/>
      <c r="M28" s="1079">
        <f>IF('入力シート'!D168=0,"",'入力シート'!D168)</f>
      </c>
      <c r="N28" s="1080"/>
      <c r="O28" s="1080"/>
      <c r="P28" s="1080"/>
      <c r="Q28" s="1080"/>
      <c r="R28" s="1080"/>
      <c r="S28" s="1080"/>
      <c r="T28" s="1080"/>
      <c r="U28" s="1080"/>
      <c r="V28" s="1080"/>
      <c r="W28" s="1080"/>
      <c r="X28" s="1080"/>
      <c r="Y28" s="1080"/>
      <c r="Z28" s="1080"/>
      <c r="AA28" s="1080"/>
      <c r="AB28" s="1080"/>
      <c r="AC28" s="1080"/>
      <c r="AD28" s="1081"/>
      <c r="AE28" s="984"/>
      <c r="AF28" s="984"/>
      <c r="AG28" s="983"/>
      <c r="AH28" s="983"/>
      <c r="AJ28" s="202"/>
      <c r="AK28" s="202"/>
      <c r="AL28" s="202"/>
      <c r="AM28" s="202"/>
      <c r="AN28" s="202"/>
      <c r="AO28" s="202"/>
    </row>
    <row r="29" spans="2:41" s="27" customFormat="1" ht="13.5">
      <c r="B29" s="927"/>
      <c r="C29" s="941" t="s">
        <v>70</v>
      </c>
      <c r="D29" s="937"/>
      <c r="E29" s="937"/>
      <c r="F29" s="937"/>
      <c r="G29" s="937"/>
      <c r="H29" s="937"/>
      <c r="I29" s="937"/>
      <c r="J29" s="937"/>
      <c r="K29" s="937"/>
      <c r="L29" s="938"/>
      <c r="M29" s="1070">
        <f>IF('入力シート'!D173=0,"",'入力シート'!D173)</f>
      </c>
      <c r="N29" s="1071"/>
      <c r="O29" s="1071"/>
      <c r="P29" s="1071"/>
      <c r="Q29" s="1071"/>
      <c r="R29" s="1071"/>
      <c r="S29" s="1071"/>
      <c r="T29" s="1071"/>
      <c r="U29" s="1071"/>
      <c r="V29" s="1071"/>
      <c r="W29" s="1071"/>
      <c r="X29" s="1071"/>
      <c r="Y29" s="1071"/>
      <c r="Z29" s="1071"/>
      <c r="AA29" s="1071"/>
      <c r="AB29" s="1071"/>
      <c r="AC29" s="1071"/>
      <c r="AD29" s="1072"/>
      <c r="AE29" s="981"/>
      <c r="AF29" s="981"/>
      <c r="AG29" s="962"/>
      <c r="AH29" s="962"/>
      <c r="AJ29" s="202"/>
      <c r="AK29" s="202"/>
      <c r="AL29" s="202"/>
      <c r="AM29" s="202"/>
      <c r="AN29" s="202"/>
      <c r="AO29" s="202"/>
    </row>
    <row r="30" spans="2:41" s="27" customFormat="1" ht="13.5">
      <c r="B30" s="927"/>
      <c r="C30" s="941" t="s">
        <v>758</v>
      </c>
      <c r="D30" s="937"/>
      <c r="E30" s="937"/>
      <c r="F30" s="937"/>
      <c r="G30" s="937"/>
      <c r="H30" s="937"/>
      <c r="I30" s="937"/>
      <c r="J30" s="937"/>
      <c r="K30" s="937"/>
      <c r="L30" s="938"/>
      <c r="M30" s="1070">
        <f>IF('入力シート'!D174=0,"",'入力シート'!D174)</f>
      </c>
      <c r="N30" s="1071"/>
      <c r="O30" s="1071"/>
      <c r="P30" s="1071"/>
      <c r="Q30" s="1071"/>
      <c r="R30" s="1071"/>
      <c r="S30" s="1071"/>
      <c r="T30" s="1071"/>
      <c r="U30" s="1071"/>
      <c r="V30" s="1071"/>
      <c r="W30" s="1071"/>
      <c r="X30" s="1071"/>
      <c r="Y30" s="1071"/>
      <c r="Z30" s="1071"/>
      <c r="AA30" s="1071"/>
      <c r="AB30" s="1071"/>
      <c r="AC30" s="1071"/>
      <c r="AD30" s="1072"/>
      <c r="AE30" s="981"/>
      <c r="AF30" s="981"/>
      <c r="AG30" s="962"/>
      <c r="AH30" s="962"/>
      <c r="AJ30" s="202"/>
      <c r="AK30" s="202"/>
      <c r="AL30" s="202"/>
      <c r="AM30" s="202"/>
      <c r="AN30" s="202"/>
      <c r="AO30" s="202"/>
    </row>
    <row r="31" spans="2:41" s="27" customFormat="1" ht="13.5">
      <c r="B31" s="927"/>
      <c r="C31" s="941" t="s">
        <v>759</v>
      </c>
      <c r="D31" s="937"/>
      <c r="E31" s="937"/>
      <c r="F31" s="937"/>
      <c r="G31" s="937"/>
      <c r="H31" s="937"/>
      <c r="I31" s="937"/>
      <c r="J31" s="937"/>
      <c r="K31" s="937"/>
      <c r="L31" s="938"/>
      <c r="M31" s="1070">
        <f>IF('入力シート'!D178=0,"",'入力シート'!D178)</f>
      </c>
      <c r="N31" s="1071"/>
      <c r="O31" s="1071"/>
      <c r="P31" s="1071"/>
      <c r="Q31" s="1071"/>
      <c r="R31" s="1071"/>
      <c r="S31" s="1071"/>
      <c r="T31" s="1071"/>
      <c r="U31" s="1071"/>
      <c r="V31" s="1071"/>
      <c r="W31" s="1071"/>
      <c r="X31" s="1071"/>
      <c r="Y31" s="1071"/>
      <c r="Z31" s="1071"/>
      <c r="AA31" s="1071"/>
      <c r="AB31" s="1071"/>
      <c r="AC31" s="1071"/>
      <c r="AD31" s="1072"/>
      <c r="AE31" s="981"/>
      <c r="AF31" s="981"/>
      <c r="AG31" s="962"/>
      <c r="AH31" s="962"/>
      <c r="AJ31" s="202"/>
      <c r="AK31" s="202"/>
      <c r="AL31" s="202"/>
      <c r="AM31" s="202"/>
      <c r="AN31" s="202"/>
      <c r="AO31" s="202"/>
    </row>
    <row r="32" spans="2:41" s="27" customFormat="1" ht="13.5">
      <c r="B32" s="927"/>
      <c r="C32" s="1082" t="s">
        <v>1109</v>
      </c>
      <c r="D32" s="1083"/>
      <c r="E32" s="1083"/>
      <c r="F32" s="1083"/>
      <c r="G32" s="1084"/>
      <c r="H32" s="932" t="s">
        <v>1108</v>
      </c>
      <c r="I32" s="1076"/>
      <c r="J32" s="1076"/>
      <c r="K32" s="1076"/>
      <c r="L32" s="1077"/>
      <c r="M32" s="1070">
        <f>IF('入力シート'!I182=0,"",'入力シート'!I182)</f>
      </c>
      <c r="N32" s="1071"/>
      <c r="O32" s="1071"/>
      <c r="P32" s="1071"/>
      <c r="Q32" s="1071"/>
      <c r="R32" s="1071"/>
      <c r="S32" s="1071"/>
      <c r="T32" s="1071"/>
      <c r="U32" s="1071"/>
      <c r="V32" s="1071"/>
      <c r="W32" s="1071"/>
      <c r="X32" s="1071"/>
      <c r="Y32" s="1071"/>
      <c r="Z32" s="1071"/>
      <c r="AA32" s="1071"/>
      <c r="AB32" s="1071"/>
      <c r="AC32" s="1071"/>
      <c r="AD32" s="1072"/>
      <c r="AE32" s="981"/>
      <c r="AF32" s="981"/>
      <c r="AG32" s="962"/>
      <c r="AH32" s="962"/>
      <c r="AJ32" s="202"/>
      <c r="AK32" s="202"/>
      <c r="AL32" s="202"/>
      <c r="AM32" s="202"/>
      <c r="AN32" s="202"/>
      <c r="AO32" s="202"/>
    </row>
    <row r="33" spans="2:41" s="27" customFormat="1" ht="13.5">
      <c r="B33" s="927"/>
      <c r="C33" s="1085"/>
      <c r="D33" s="406"/>
      <c r="E33" s="406"/>
      <c r="F33" s="406"/>
      <c r="G33" s="1086"/>
      <c r="H33" s="932" t="s">
        <v>1128</v>
      </c>
      <c r="I33" s="1076"/>
      <c r="J33" s="1076"/>
      <c r="K33" s="1076"/>
      <c r="L33" s="1077"/>
      <c r="M33" s="1070">
        <f>IF('入力シート'!I183=0,"",'入力シート'!I183)</f>
      </c>
      <c r="N33" s="1071"/>
      <c r="O33" s="1071"/>
      <c r="P33" s="1071"/>
      <c r="Q33" s="1071"/>
      <c r="R33" s="1071"/>
      <c r="S33" s="1071"/>
      <c r="T33" s="1071"/>
      <c r="U33" s="1071"/>
      <c r="V33" s="1071"/>
      <c r="W33" s="1071"/>
      <c r="X33" s="1071"/>
      <c r="Y33" s="1071"/>
      <c r="Z33" s="1071"/>
      <c r="AA33" s="1071"/>
      <c r="AB33" s="1071"/>
      <c r="AC33" s="1071"/>
      <c r="AD33" s="1072"/>
      <c r="AE33" s="981"/>
      <c r="AF33" s="981"/>
      <c r="AG33" s="962"/>
      <c r="AH33" s="962"/>
      <c r="AJ33" s="202" t="s">
        <v>1312</v>
      </c>
      <c r="AK33" s="202">
        <f>IF('入力シート'!AP186=TRUE,1,0)</f>
        <v>0</v>
      </c>
      <c r="AL33" s="202"/>
      <c r="AM33" s="202"/>
      <c r="AN33" s="202"/>
      <c r="AO33" s="202"/>
    </row>
    <row r="34" spans="2:41" s="27" customFormat="1" ht="13.5">
      <c r="B34" s="927"/>
      <c r="C34" s="1087"/>
      <c r="D34" s="1088"/>
      <c r="E34" s="1088"/>
      <c r="F34" s="1088"/>
      <c r="G34" s="1089"/>
      <c r="H34" s="932" t="s">
        <v>1127</v>
      </c>
      <c r="I34" s="1076"/>
      <c r="J34" s="1076"/>
      <c r="K34" s="1076"/>
      <c r="L34" s="1077"/>
      <c r="M34" s="1070">
        <f>IF('入力シート'!I184=0,"",'入力シート'!I184)</f>
      </c>
      <c r="N34" s="1071"/>
      <c r="O34" s="1071"/>
      <c r="P34" s="1071"/>
      <c r="Q34" s="1071"/>
      <c r="R34" s="1071"/>
      <c r="S34" s="1071"/>
      <c r="T34" s="1071"/>
      <c r="U34" s="1071"/>
      <c r="V34" s="1071"/>
      <c r="W34" s="1071"/>
      <c r="X34" s="1071"/>
      <c r="Y34" s="1071"/>
      <c r="Z34" s="1071"/>
      <c r="AA34" s="1071"/>
      <c r="AB34" s="1071"/>
      <c r="AC34" s="1071"/>
      <c r="AD34" s="1072"/>
      <c r="AE34" s="981"/>
      <c r="AF34" s="981"/>
      <c r="AG34" s="962"/>
      <c r="AH34" s="962"/>
      <c r="AJ34" s="202"/>
      <c r="AK34" s="202" t="s">
        <v>1313</v>
      </c>
      <c r="AL34" s="202"/>
      <c r="AM34" s="202"/>
      <c r="AN34" s="202"/>
      <c r="AO34" s="202"/>
    </row>
    <row r="35" spans="2:41" s="27" customFormat="1" ht="13.5">
      <c r="B35" s="927"/>
      <c r="C35" s="941" t="s">
        <v>760</v>
      </c>
      <c r="D35" s="937"/>
      <c r="E35" s="937"/>
      <c r="F35" s="937"/>
      <c r="G35" s="937"/>
      <c r="H35" s="937" t="s">
        <v>761</v>
      </c>
      <c r="I35" s="937"/>
      <c r="J35" s="937"/>
      <c r="K35" s="937"/>
      <c r="L35" s="938"/>
      <c r="M35" s="1141">
        <f>IF(AK33=1,"0"&amp;" "&amp;AK34,IF(AK35=0,0,AK35&amp;" "&amp;IF('入力シート'!I189=0,"",'入力シート'!I189)))</f>
        <v>0</v>
      </c>
      <c r="N35" s="1142"/>
      <c r="O35" s="1142"/>
      <c r="P35" s="1142"/>
      <c r="Q35" s="1142"/>
      <c r="R35" s="1142"/>
      <c r="S35" s="1142"/>
      <c r="T35" s="1142"/>
      <c r="U35" s="1142"/>
      <c r="V35" s="1142"/>
      <c r="W35" s="1142"/>
      <c r="X35" s="1142"/>
      <c r="Y35" s="1142"/>
      <c r="Z35" s="1153" t="s">
        <v>243</v>
      </c>
      <c r="AA35" s="1154"/>
      <c r="AB35" s="1154"/>
      <c r="AC35" s="1154"/>
      <c r="AD35" s="1155"/>
      <c r="AE35" s="981"/>
      <c r="AF35" s="981"/>
      <c r="AG35" s="962"/>
      <c r="AH35" s="962"/>
      <c r="AJ35" s="202" t="s">
        <v>184</v>
      </c>
      <c r="AK35" s="202">
        <f>ROUNDDOWN('入力シート'!D189,0)</f>
        <v>0</v>
      </c>
      <c r="AL35" s="202"/>
      <c r="AM35" s="202"/>
      <c r="AN35" s="202"/>
      <c r="AO35" s="202"/>
    </row>
    <row r="36" spans="2:41" s="27" customFormat="1" ht="13.5">
      <c r="B36" s="927"/>
      <c r="C36" s="941"/>
      <c r="D36" s="937"/>
      <c r="E36" s="937"/>
      <c r="F36" s="937"/>
      <c r="G36" s="937"/>
      <c r="H36" s="937" t="s">
        <v>762</v>
      </c>
      <c r="I36" s="937"/>
      <c r="J36" s="937"/>
      <c r="K36" s="937"/>
      <c r="L36" s="938"/>
      <c r="M36" s="1141">
        <f>IF(AK36=0,0,AK36&amp;" "&amp;IF('入力シート'!I193=0,"",'入力シート'!I193))</f>
        <v>0</v>
      </c>
      <c r="N36" s="1142"/>
      <c r="O36" s="1142"/>
      <c r="P36" s="1142"/>
      <c r="Q36" s="1142"/>
      <c r="R36" s="1142"/>
      <c r="S36" s="1142"/>
      <c r="T36" s="1142"/>
      <c r="U36" s="1142"/>
      <c r="V36" s="1142"/>
      <c r="W36" s="1142"/>
      <c r="X36" s="1142"/>
      <c r="Y36" s="1142"/>
      <c r="Z36" s="1156"/>
      <c r="AA36" s="1157"/>
      <c r="AB36" s="1157"/>
      <c r="AC36" s="1157"/>
      <c r="AD36" s="1158"/>
      <c r="AE36" s="981"/>
      <c r="AF36" s="981"/>
      <c r="AG36" s="962"/>
      <c r="AH36" s="962"/>
      <c r="AJ36" s="202" t="s">
        <v>184</v>
      </c>
      <c r="AK36" s="202">
        <f>ROUNDDOWN('入力シート'!D193,0)</f>
        <v>0</v>
      </c>
      <c r="AL36" s="202"/>
      <c r="AM36" s="202"/>
      <c r="AN36" s="202"/>
      <c r="AO36" s="202"/>
    </row>
    <row r="37" spans="2:41" s="27" customFormat="1" ht="13.5">
      <c r="B37" s="927"/>
      <c r="C37" s="941" t="s">
        <v>763</v>
      </c>
      <c r="D37" s="937"/>
      <c r="E37" s="937"/>
      <c r="F37" s="937"/>
      <c r="G37" s="937"/>
      <c r="H37" s="937"/>
      <c r="I37" s="937"/>
      <c r="J37" s="937"/>
      <c r="K37" s="937"/>
      <c r="L37" s="938"/>
      <c r="M37" s="1070">
        <f>IF('入力シート'!D199=0,"",'入力シート'!D199)</f>
      </c>
      <c r="N37" s="1071"/>
      <c r="O37" s="1071"/>
      <c r="P37" s="1071"/>
      <c r="Q37" s="1071"/>
      <c r="R37" s="1071"/>
      <c r="S37" s="1071"/>
      <c r="T37" s="1071"/>
      <c r="U37" s="1071"/>
      <c r="V37" s="1071"/>
      <c r="W37" s="1071"/>
      <c r="X37" s="1071"/>
      <c r="Y37" s="1071"/>
      <c r="Z37" s="1071"/>
      <c r="AA37" s="1071"/>
      <c r="AB37" s="1071"/>
      <c r="AC37" s="1071"/>
      <c r="AD37" s="1072"/>
      <c r="AE37" s="981"/>
      <c r="AF37" s="981"/>
      <c r="AG37" s="962"/>
      <c r="AH37" s="962"/>
      <c r="AJ37" s="202" t="s">
        <v>178</v>
      </c>
      <c r="AK37" s="127" t="str">
        <f>'入力シート'!AQ205</f>
        <v>令和年月日</v>
      </c>
      <c r="AL37" s="202"/>
      <c r="AM37" s="202"/>
      <c r="AN37" s="202"/>
      <c r="AO37" s="202"/>
    </row>
    <row r="38" spans="2:41" s="27" customFormat="1" ht="13.5">
      <c r="B38" s="927"/>
      <c r="C38" s="941" t="s">
        <v>269</v>
      </c>
      <c r="D38" s="937"/>
      <c r="E38" s="937"/>
      <c r="F38" s="937"/>
      <c r="G38" s="937"/>
      <c r="H38" s="937"/>
      <c r="I38" s="937"/>
      <c r="J38" s="937"/>
      <c r="K38" s="937"/>
      <c r="L38" s="938"/>
      <c r="M38" s="1070">
        <f>IF('入力シート'!AO206=TRUE,AK37&amp;'入力シート'!AM206,IF('入力シート'!D203=0,"",'入力シート'!D203&amp;" "&amp;AK37))</f>
      </c>
      <c r="N38" s="1071"/>
      <c r="O38" s="1071"/>
      <c r="P38" s="1071"/>
      <c r="Q38" s="1071"/>
      <c r="R38" s="1071"/>
      <c r="S38" s="1071"/>
      <c r="T38" s="1071"/>
      <c r="U38" s="1071"/>
      <c r="V38" s="1071"/>
      <c r="W38" s="1071"/>
      <c r="X38" s="1071"/>
      <c r="Y38" s="1071"/>
      <c r="Z38" s="1071"/>
      <c r="AA38" s="1071"/>
      <c r="AB38" s="1071"/>
      <c r="AC38" s="1071"/>
      <c r="AD38" s="1072"/>
      <c r="AE38" s="981"/>
      <c r="AF38" s="981"/>
      <c r="AG38" s="962"/>
      <c r="AH38" s="962"/>
      <c r="AJ38" s="202"/>
      <c r="AK38" s="202"/>
      <c r="AL38" s="202"/>
      <c r="AM38" s="202"/>
      <c r="AN38" s="202"/>
      <c r="AO38" s="202"/>
    </row>
    <row r="39" spans="2:41" s="27" customFormat="1" ht="13.5">
      <c r="B39" s="927"/>
      <c r="C39" s="941" t="s">
        <v>1189</v>
      </c>
      <c r="D39" s="937"/>
      <c r="E39" s="937"/>
      <c r="F39" s="937"/>
      <c r="G39" s="937"/>
      <c r="H39" s="937"/>
      <c r="I39" s="937"/>
      <c r="J39" s="937"/>
      <c r="K39" s="937"/>
      <c r="L39" s="938"/>
      <c r="M39" s="978">
        <f>IF('入力シート'!D210=0,"",'入力シート'!D210)</f>
      </c>
      <c r="N39" s="979"/>
      <c r="O39" s="979"/>
      <c r="P39" s="979"/>
      <c r="Q39" s="979"/>
      <c r="R39" s="979"/>
      <c r="S39" s="979"/>
      <c r="T39" s="979"/>
      <c r="U39" s="979"/>
      <c r="V39" s="979"/>
      <c r="W39" s="979"/>
      <c r="X39" s="979"/>
      <c r="Y39" s="979"/>
      <c r="Z39" s="979"/>
      <c r="AA39" s="979"/>
      <c r="AB39" s="979"/>
      <c r="AC39" s="979"/>
      <c r="AD39" s="980"/>
      <c r="AE39" s="981"/>
      <c r="AF39" s="981"/>
      <c r="AG39" s="962"/>
      <c r="AH39" s="962"/>
      <c r="AJ39" s="202"/>
      <c r="AK39" s="127"/>
      <c r="AL39" s="202"/>
      <c r="AM39" s="202"/>
      <c r="AN39" s="202"/>
      <c r="AO39" s="202"/>
    </row>
    <row r="40" spans="2:41" s="27" customFormat="1" ht="13.5">
      <c r="B40" s="927"/>
      <c r="C40" s="941" t="s">
        <v>1191</v>
      </c>
      <c r="D40" s="937"/>
      <c r="E40" s="937"/>
      <c r="F40" s="937"/>
      <c r="G40" s="937"/>
      <c r="H40" s="937"/>
      <c r="I40" s="937"/>
      <c r="J40" s="937"/>
      <c r="K40" s="937"/>
      <c r="L40" s="938"/>
      <c r="M40" s="978">
        <f>IF('入力シート'!D214=0,"",'入力シート'!D214)</f>
      </c>
      <c r="N40" s="979"/>
      <c r="O40" s="979"/>
      <c r="P40" s="979"/>
      <c r="Q40" s="979"/>
      <c r="R40" s="979"/>
      <c r="S40" s="979"/>
      <c r="T40" s="979"/>
      <c r="U40" s="979"/>
      <c r="V40" s="979"/>
      <c r="W40" s="979"/>
      <c r="X40" s="979"/>
      <c r="Y40" s="979"/>
      <c r="Z40" s="979"/>
      <c r="AA40" s="979"/>
      <c r="AB40" s="979"/>
      <c r="AC40" s="979"/>
      <c r="AD40" s="980"/>
      <c r="AE40" s="981"/>
      <c r="AF40" s="981"/>
      <c r="AG40" s="962"/>
      <c r="AH40" s="962"/>
      <c r="AJ40" s="202"/>
      <c r="AK40" s="127"/>
      <c r="AL40" s="202"/>
      <c r="AM40" s="202"/>
      <c r="AN40" s="202"/>
      <c r="AO40" s="202"/>
    </row>
    <row r="41" spans="2:41" s="27" customFormat="1" ht="13.5">
      <c r="B41" s="927"/>
      <c r="C41" s="941" t="s">
        <v>1227</v>
      </c>
      <c r="D41" s="937"/>
      <c r="E41" s="937"/>
      <c r="F41" s="937"/>
      <c r="G41" s="937"/>
      <c r="H41" s="937"/>
      <c r="I41" s="937"/>
      <c r="J41" s="937"/>
      <c r="K41" s="937"/>
      <c r="L41" s="938"/>
      <c r="M41" s="978">
        <f>IF('入力シート'!D218=0,"",'入力シート'!D218)</f>
      </c>
      <c r="N41" s="979"/>
      <c r="O41" s="979"/>
      <c r="P41" s="979"/>
      <c r="Q41" s="979"/>
      <c r="R41" s="979"/>
      <c r="S41" s="979"/>
      <c r="T41" s="979"/>
      <c r="U41" s="979"/>
      <c r="V41" s="979"/>
      <c r="W41" s="979"/>
      <c r="X41" s="979"/>
      <c r="Y41" s="979"/>
      <c r="Z41" s="979"/>
      <c r="AA41" s="979"/>
      <c r="AB41" s="979"/>
      <c r="AC41" s="979"/>
      <c r="AD41" s="980"/>
      <c r="AE41" s="981"/>
      <c r="AF41" s="981"/>
      <c r="AG41" s="962"/>
      <c r="AH41" s="962"/>
      <c r="AJ41" s="202"/>
      <c r="AK41" s="127"/>
      <c r="AL41" s="202"/>
      <c r="AM41" s="202"/>
      <c r="AN41" s="202"/>
      <c r="AO41" s="202"/>
    </row>
    <row r="42" spans="2:41" s="27" customFormat="1" ht="13.5">
      <c r="B42" s="928"/>
      <c r="C42" s="929" t="s">
        <v>1190</v>
      </c>
      <c r="D42" s="930"/>
      <c r="E42" s="930"/>
      <c r="F42" s="930"/>
      <c r="G42" s="930"/>
      <c r="H42" s="930"/>
      <c r="I42" s="930"/>
      <c r="J42" s="930"/>
      <c r="K42" s="930"/>
      <c r="L42" s="931"/>
      <c r="M42" s="946">
        <f>IF('入力シート'!D222=0,"",'入力シート'!D222&amp;" "&amp;AK42)</f>
      </c>
      <c r="N42" s="947"/>
      <c r="O42" s="947"/>
      <c r="P42" s="947"/>
      <c r="Q42" s="947"/>
      <c r="R42" s="947"/>
      <c r="S42" s="947"/>
      <c r="T42" s="947"/>
      <c r="U42" s="947"/>
      <c r="V42" s="947"/>
      <c r="W42" s="947"/>
      <c r="X42" s="947"/>
      <c r="Y42" s="947"/>
      <c r="Z42" s="947"/>
      <c r="AA42" s="947"/>
      <c r="AB42" s="947"/>
      <c r="AC42" s="947"/>
      <c r="AD42" s="948"/>
      <c r="AE42" s="976"/>
      <c r="AF42" s="976"/>
      <c r="AG42" s="977"/>
      <c r="AH42" s="977"/>
      <c r="AJ42" s="202" t="s">
        <v>1219</v>
      </c>
      <c r="AK42" s="157" t="str">
        <f>'入力シート'!AQ224</f>
        <v>令和年月日</v>
      </c>
      <c r="AL42" s="202"/>
      <c r="AM42" s="202"/>
      <c r="AN42" s="202"/>
      <c r="AO42" s="202"/>
    </row>
    <row r="43" spans="2:41" s="27" customFormat="1" ht="13.5" customHeight="1">
      <c r="B43" s="986" t="s">
        <v>164</v>
      </c>
      <c r="C43" s="1036" t="s">
        <v>164</v>
      </c>
      <c r="D43" s="939"/>
      <c r="E43" s="939"/>
      <c r="F43" s="939"/>
      <c r="G43" s="939"/>
      <c r="H43" s="939" t="s">
        <v>764</v>
      </c>
      <c r="I43" s="939"/>
      <c r="J43" s="939"/>
      <c r="K43" s="939"/>
      <c r="L43" s="940"/>
      <c r="M43" s="1131">
        <f>IF(AK43=1,AK44,IF('入力シート'!D232=0,"",'入力シート'!D232))</f>
      </c>
      <c r="N43" s="1132"/>
      <c r="O43" s="1132"/>
      <c r="P43" s="1132"/>
      <c r="Q43" s="1132"/>
      <c r="R43" s="1132"/>
      <c r="S43" s="1132"/>
      <c r="T43" s="1132"/>
      <c r="U43" s="1132"/>
      <c r="V43" s="1132"/>
      <c r="W43" s="1132"/>
      <c r="X43" s="1132"/>
      <c r="Y43" s="1132"/>
      <c r="Z43" s="1132"/>
      <c r="AA43" s="1132"/>
      <c r="AB43" s="1132"/>
      <c r="AC43" s="1132"/>
      <c r="AD43" s="1140"/>
      <c r="AE43" s="984"/>
      <c r="AF43" s="984"/>
      <c r="AG43" s="983"/>
      <c r="AH43" s="983"/>
      <c r="AJ43" s="202" t="s">
        <v>20</v>
      </c>
      <c r="AK43" s="202">
        <f>IF('入力シート'!AP228=TRUE,1,0)</f>
        <v>0</v>
      </c>
      <c r="AL43" s="202"/>
      <c r="AM43" s="202"/>
      <c r="AN43" s="202"/>
      <c r="AO43" s="202"/>
    </row>
    <row r="44" spans="2:41" s="27" customFormat="1" ht="13.5">
      <c r="B44" s="987"/>
      <c r="C44" s="941"/>
      <c r="D44" s="937"/>
      <c r="E44" s="937"/>
      <c r="F44" s="937"/>
      <c r="G44" s="937"/>
      <c r="H44" s="937" t="s">
        <v>74</v>
      </c>
      <c r="I44" s="937"/>
      <c r="J44" s="937"/>
      <c r="K44" s="937"/>
      <c r="L44" s="938"/>
      <c r="M44" s="1070">
        <f>IF(AK43=1,"",IF('入力シート'!D237=0,"",'入力シート'!D237&amp;'入力シート'!G237&amp;'入力シート'!H237))</f>
      </c>
      <c r="N44" s="1071"/>
      <c r="O44" s="1071"/>
      <c r="P44" s="1071"/>
      <c r="Q44" s="1071"/>
      <c r="R44" s="1071"/>
      <c r="S44" s="1071"/>
      <c r="T44" s="1071"/>
      <c r="U44" s="1071"/>
      <c r="V44" s="1071"/>
      <c r="W44" s="1071"/>
      <c r="X44" s="1071"/>
      <c r="Y44" s="1071"/>
      <c r="Z44" s="1071"/>
      <c r="AA44" s="1071"/>
      <c r="AB44" s="1071"/>
      <c r="AC44" s="1071"/>
      <c r="AD44" s="1072"/>
      <c r="AE44" s="981"/>
      <c r="AF44" s="981"/>
      <c r="AG44" s="962"/>
      <c r="AH44" s="962"/>
      <c r="AJ44" s="202" t="s">
        <v>185</v>
      </c>
      <c r="AK44" s="202" t="s">
        <v>19</v>
      </c>
      <c r="AL44" s="202"/>
      <c r="AM44" s="202"/>
      <c r="AN44" s="202"/>
      <c r="AO44" s="202"/>
    </row>
    <row r="45" spans="2:41" s="27" customFormat="1" ht="13.5">
      <c r="B45" s="987"/>
      <c r="C45" s="941"/>
      <c r="D45" s="937"/>
      <c r="E45" s="937"/>
      <c r="F45" s="937"/>
      <c r="G45" s="937"/>
      <c r="H45" s="937" t="s">
        <v>754</v>
      </c>
      <c r="I45" s="937"/>
      <c r="J45" s="937"/>
      <c r="K45" s="937"/>
      <c r="L45" s="938"/>
      <c r="M45" s="1070">
        <f>IF(AK43=1,"",IF('入力シート'!D241=0,"",'入力シート'!D241))</f>
      </c>
      <c r="N45" s="1071"/>
      <c r="O45" s="1071"/>
      <c r="P45" s="1071"/>
      <c r="Q45" s="1071"/>
      <c r="R45" s="1071"/>
      <c r="S45" s="1071"/>
      <c r="T45" s="1071"/>
      <c r="U45" s="1071"/>
      <c r="V45" s="1071"/>
      <c r="W45" s="1071"/>
      <c r="X45" s="1071"/>
      <c r="Y45" s="1071"/>
      <c r="Z45" s="1071"/>
      <c r="AA45" s="1071"/>
      <c r="AB45" s="1071"/>
      <c r="AC45" s="1071"/>
      <c r="AD45" s="1072"/>
      <c r="AE45" s="981"/>
      <c r="AF45" s="981"/>
      <c r="AG45" s="962"/>
      <c r="AH45" s="962"/>
      <c r="AJ45" s="202"/>
      <c r="AK45" s="202"/>
      <c r="AL45" s="202"/>
      <c r="AM45" s="202"/>
      <c r="AN45" s="202"/>
      <c r="AO45" s="202"/>
    </row>
    <row r="46" spans="2:41" s="27" customFormat="1" ht="26.25" customHeight="1">
      <c r="B46" s="987"/>
      <c r="C46" s="941"/>
      <c r="D46" s="937"/>
      <c r="E46" s="937"/>
      <c r="F46" s="937"/>
      <c r="G46" s="937"/>
      <c r="H46" s="1004" t="s">
        <v>755</v>
      </c>
      <c r="I46" s="1004"/>
      <c r="J46" s="1004"/>
      <c r="K46" s="1004"/>
      <c r="L46" s="1005"/>
      <c r="M46" s="1073">
        <f>IF(AK43=1,"",IF('入力シート'!D248=0,"",'入力シート'!D248))</f>
      </c>
      <c r="N46" s="1074"/>
      <c r="O46" s="1074"/>
      <c r="P46" s="1074"/>
      <c r="Q46" s="1074"/>
      <c r="R46" s="1074"/>
      <c r="S46" s="1074"/>
      <c r="T46" s="1074"/>
      <c r="U46" s="1074"/>
      <c r="V46" s="1074"/>
      <c r="W46" s="1074"/>
      <c r="X46" s="1074"/>
      <c r="Y46" s="1074"/>
      <c r="Z46" s="1074"/>
      <c r="AA46" s="1074"/>
      <c r="AB46" s="1074"/>
      <c r="AC46" s="1074"/>
      <c r="AD46" s="1075"/>
      <c r="AE46" s="981"/>
      <c r="AF46" s="981"/>
      <c r="AG46" s="962"/>
      <c r="AH46" s="962"/>
      <c r="AJ46" s="202"/>
      <c r="AK46" s="202"/>
      <c r="AL46" s="202"/>
      <c r="AM46" s="202"/>
      <c r="AN46" s="202"/>
      <c r="AO46" s="202"/>
    </row>
    <row r="47" spans="2:41" s="27" customFormat="1" ht="13.5">
      <c r="B47" s="987"/>
      <c r="C47" s="941"/>
      <c r="D47" s="937"/>
      <c r="E47" s="937"/>
      <c r="F47" s="937"/>
      <c r="G47" s="937"/>
      <c r="H47" s="937" t="s">
        <v>70</v>
      </c>
      <c r="I47" s="937"/>
      <c r="J47" s="937"/>
      <c r="K47" s="937"/>
      <c r="L47" s="938"/>
      <c r="M47" s="1070">
        <f>IF(AK43=1,"",IF('入力シート'!D253=0,"",'入力シート'!D253))</f>
      </c>
      <c r="N47" s="1071"/>
      <c r="O47" s="1071"/>
      <c r="P47" s="1071"/>
      <c r="Q47" s="1071"/>
      <c r="R47" s="1071"/>
      <c r="S47" s="1071"/>
      <c r="T47" s="1071"/>
      <c r="U47" s="1071"/>
      <c r="V47" s="1071"/>
      <c r="W47" s="1071"/>
      <c r="X47" s="1071"/>
      <c r="Y47" s="1071"/>
      <c r="Z47" s="1071"/>
      <c r="AA47" s="1071"/>
      <c r="AB47" s="1071"/>
      <c r="AC47" s="1071"/>
      <c r="AD47" s="1072"/>
      <c r="AE47" s="981"/>
      <c r="AF47" s="981"/>
      <c r="AG47" s="962"/>
      <c r="AH47" s="962"/>
      <c r="AJ47" s="202"/>
      <c r="AK47" s="202"/>
      <c r="AL47" s="202"/>
      <c r="AM47" s="202"/>
      <c r="AN47" s="202"/>
      <c r="AO47" s="202"/>
    </row>
    <row r="48" spans="2:41" s="27" customFormat="1" ht="13.5">
      <c r="B48" s="987"/>
      <c r="C48" s="941"/>
      <c r="D48" s="937"/>
      <c r="E48" s="937"/>
      <c r="F48" s="937"/>
      <c r="G48" s="937"/>
      <c r="H48" s="937" t="s">
        <v>758</v>
      </c>
      <c r="I48" s="937"/>
      <c r="J48" s="937"/>
      <c r="K48" s="937"/>
      <c r="L48" s="938"/>
      <c r="M48" s="1070">
        <f>IF(AK43=1,"",IF('入力シート'!D254=0,"",'入力シート'!D254))</f>
      </c>
      <c r="N48" s="1071"/>
      <c r="O48" s="1071"/>
      <c r="P48" s="1071"/>
      <c r="Q48" s="1071"/>
      <c r="R48" s="1071"/>
      <c r="S48" s="1071"/>
      <c r="T48" s="1071"/>
      <c r="U48" s="1071"/>
      <c r="V48" s="1071"/>
      <c r="W48" s="1071"/>
      <c r="X48" s="1071"/>
      <c r="Y48" s="1071"/>
      <c r="Z48" s="1071"/>
      <c r="AA48" s="1071"/>
      <c r="AB48" s="1071"/>
      <c r="AC48" s="1071"/>
      <c r="AD48" s="1072"/>
      <c r="AE48" s="981"/>
      <c r="AF48" s="981"/>
      <c r="AG48" s="962"/>
      <c r="AH48" s="962"/>
      <c r="AJ48" s="202"/>
      <c r="AK48" s="202"/>
      <c r="AL48" s="202"/>
      <c r="AM48" s="202"/>
      <c r="AN48" s="202"/>
      <c r="AO48" s="202"/>
    </row>
    <row r="49" spans="2:41" s="27" customFormat="1" ht="13.5">
      <c r="B49" s="987"/>
      <c r="C49" s="941"/>
      <c r="D49" s="937"/>
      <c r="E49" s="937"/>
      <c r="F49" s="937"/>
      <c r="G49" s="937"/>
      <c r="H49" s="937" t="s">
        <v>750</v>
      </c>
      <c r="I49" s="937"/>
      <c r="J49" s="937"/>
      <c r="K49" s="937"/>
      <c r="L49" s="938"/>
      <c r="M49" s="1070">
        <f>IF(AK43=1,"",IF('入力シート'!D259=0,"",'入力シート'!D259))</f>
      </c>
      <c r="N49" s="1071"/>
      <c r="O49" s="1071"/>
      <c r="P49" s="1071"/>
      <c r="Q49" s="1071"/>
      <c r="R49" s="1071"/>
      <c r="S49" s="1071"/>
      <c r="T49" s="1071"/>
      <c r="U49" s="1071"/>
      <c r="V49" s="1071"/>
      <c r="W49" s="1071"/>
      <c r="X49" s="1071"/>
      <c r="Y49" s="1071"/>
      <c r="Z49" s="1071"/>
      <c r="AA49" s="1071"/>
      <c r="AB49" s="1071"/>
      <c r="AC49" s="1071"/>
      <c r="AD49" s="1072"/>
      <c r="AE49" s="981"/>
      <c r="AF49" s="981"/>
      <c r="AG49" s="962"/>
      <c r="AH49" s="962"/>
      <c r="AJ49" s="202"/>
      <c r="AK49" s="202"/>
      <c r="AL49" s="202"/>
      <c r="AM49" s="202"/>
      <c r="AN49" s="202"/>
      <c r="AO49" s="202"/>
    </row>
    <row r="50" spans="2:41" s="27" customFormat="1" ht="13.5">
      <c r="B50" s="987"/>
      <c r="C50" s="941"/>
      <c r="D50" s="937"/>
      <c r="E50" s="937"/>
      <c r="F50" s="937"/>
      <c r="G50" s="937"/>
      <c r="H50" s="937" t="s">
        <v>751</v>
      </c>
      <c r="I50" s="937"/>
      <c r="J50" s="937"/>
      <c r="K50" s="937"/>
      <c r="L50" s="938"/>
      <c r="M50" s="1070">
        <f>IF(AK43=1,"",IF('入力シート'!D264=0,"",'入力シート'!D264))</f>
      </c>
      <c r="N50" s="1071"/>
      <c r="O50" s="1071"/>
      <c r="P50" s="1071"/>
      <c r="Q50" s="1071"/>
      <c r="R50" s="1071"/>
      <c r="S50" s="1071"/>
      <c r="T50" s="1071"/>
      <c r="U50" s="1071"/>
      <c r="V50" s="1071"/>
      <c r="W50" s="1071"/>
      <c r="X50" s="1071"/>
      <c r="Y50" s="1071"/>
      <c r="Z50" s="1071"/>
      <c r="AA50" s="1071"/>
      <c r="AB50" s="1071"/>
      <c r="AC50" s="1071"/>
      <c r="AD50" s="1072"/>
      <c r="AE50" s="981"/>
      <c r="AF50" s="981"/>
      <c r="AG50" s="962"/>
      <c r="AH50" s="962"/>
      <c r="AJ50" s="202"/>
      <c r="AK50" s="202"/>
      <c r="AL50" s="202"/>
      <c r="AM50" s="202"/>
      <c r="AN50" s="202"/>
      <c r="AO50" s="202"/>
    </row>
    <row r="51" spans="2:41" s="27" customFormat="1" ht="13.5">
      <c r="B51" s="987"/>
      <c r="C51" s="941"/>
      <c r="D51" s="937"/>
      <c r="E51" s="937"/>
      <c r="F51" s="937"/>
      <c r="G51" s="937"/>
      <c r="H51" s="937" t="s">
        <v>752</v>
      </c>
      <c r="I51" s="937"/>
      <c r="J51" s="937"/>
      <c r="K51" s="937"/>
      <c r="L51" s="938"/>
      <c r="M51" s="1070">
        <f>IF(AK43=1,"",IF('入力シート'!D269=0,"",'入力シート'!D269))</f>
      </c>
      <c r="N51" s="1071"/>
      <c r="O51" s="1071"/>
      <c r="P51" s="1071"/>
      <c r="Q51" s="1071"/>
      <c r="R51" s="1071"/>
      <c r="S51" s="1071"/>
      <c r="T51" s="1071"/>
      <c r="U51" s="1071"/>
      <c r="V51" s="1071"/>
      <c r="W51" s="1071"/>
      <c r="X51" s="1071"/>
      <c r="Y51" s="1071"/>
      <c r="Z51" s="1071"/>
      <c r="AA51" s="1071"/>
      <c r="AB51" s="1071"/>
      <c r="AC51" s="1071"/>
      <c r="AD51" s="1072"/>
      <c r="AE51" s="981"/>
      <c r="AF51" s="981"/>
      <c r="AG51" s="962"/>
      <c r="AH51" s="962"/>
      <c r="AJ51" s="202"/>
      <c r="AK51" s="202"/>
      <c r="AL51" s="202"/>
      <c r="AM51" s="202"/>
      <c r="AN51" s="202"/>
      <c r="AO51" s="202"/>
    </row>
    <row r="52" spans="2:41" s="27" customFormat="1" ht="13.5">
      <c r="B52" s="987"/>
      <c r="C52" s="941"/>
      <c r="D52" s="937"/>
      <c r="E52" s="937"/>
      <c r="F52" s="937"/>
      <c r="G52" s="937"/>
      <c r="H52" s="937" t="s">
        <v>140</v>
      </c>
      <c r="I52" s="937"/>
      <c r="J52" s="937"/>
      <c r="K52" s="937"/>
      <c r="L52" s="938"/>
      <c r="M52" s="1070">
        <f>IF(AK43=1,"",IF('入力シート'!G273=0,"",'入力シート'!D273&amp;'入力シート'!G273&amp;'入力シート'!I273&amp;'入力シート'!J273&amp;'入力シート'!L273&amp;'入力シート'!M273&amp;'入力シート'!O273))</f>
      </c>
      <c r="N52" s="1071"/>
      <c r="O52" s="1071"/>
      <c r="P52" s="1071"/>
      <c r="Q52" s="1071"/>
      <c r="R52" s="1071"/>
      <c r="S52" s="1071"/>
      <c r="T52" s="1071"/>
      <c r="U52" s="1071"/>
      <c r="V52" s="1071"/>
      <c r="W52" s="1071"/>
      <c r="X52" s="1071"/>
      <c r="Y52" s="1071"/>
      <c r="Z52" s="1071"/>
      <c r="AA52" s="1071"/>
      <c r="AB52" s="1071"/>
      <c r="AC52" s="1071"/>
      <c r="AD52" s="1072"/>
      <c r="AE52" s="981"/>
      <c r="AF52" s="981"/>
      <c r="AG52" s="962"/>
      <c r="AH52" s="962"/>
      <c r="AJ52" s="202" t="s">
        <v>241</v>
      </c>
      <c r="AK52" s="202">
        <f>IF($AK55=1,"",IF('入力シート'!D284=0,"",IF('入力シート'!AP285="w","",'入力シート'!D284)))</f>
      </c>
      <c r="AL52" s="202"/>
      <c r="AM52" s="202"/>
      <c r="AN52" s="202"/>
      <c r="AO52" s="202"/>
    </row>
    <row r="53" spans="2:41" s="27" customFormat="1" ht="13.5">
      <c r="B53" s="988"/>
      <c r="C53" s="942"/>
      <c r="D53" s="935"/>
      <c r="E53" s="935"/>
      <c r="F53" s="935"/>
      <c r="G53" s="935"/>
      <c r="H53" s="935" t="s">
        <v>753</v>
      </c>
      <c r="I53" s="935"/>
      <c r="J53" s="935"/>
      <c r="K53" s="935"/>
      <c r="L53" s="936"/>
      <c r="M53" s="1067">
        <f>IF(AK43=1,"",IF('入力シート'!D277=0,"",'入力シート'!D277))</f>
      </c>
      <c r="N53" s="1068"/>
      <c r="O53" s="1068"/>
      <c r="P53" s="1068"/>
      <c r="Q53" s="1068"/>
      <c r="R53" s="1068"/>
      <c r="S53" s="1068"/>
      <c r="T53" s="1068"/>
      <c r="U53" s="1068"/>
      <c r="V53" s="1068"/>
      <c r="W53" s="1068"/>
      <c r="X53" s="1068"/>
      <c r="Y53" s="1068"/>
      <c r="Z53" s="1068"/>
      <c r="AA53" s="1068"/>
      <c r="AB53" s="1068"/>
      <c r="AC53" s="1068"/>
      <c r="AD53" s="1069"/>
      <c r="AE53" s="963"/>
      <c r="AF53" s="963"/>
      <c r="AG53" s="954"/>
      <c r="AH53" s="954"/>
      <c r="AJ53" s="202" t="s">
        <v>242</v>
      </c>
      <c r="AK53" s="202">
        <f>IF($AK56=1,"",IF('入力シート'!D285=0,"",IF('入力シート'!AP286="w","",'入力シート'!D285)))</f>
      </c>
      <c r="AL53" s="202"/>
      <c r="AM53" s="202"/>
      <c r="AN53" s="202"/>
      <c r="AO53" s="202"/>
    </row>
    <row r="54" spans="2:41" s="27" customFormat="1" ht="13.5">
      <c r="B54" s="191"/>
      <c r="C54" s="1090" t="s">
        <v>703</v>
      </c>
      <c r="D54" s="997"/>
      <c r="E54" s="997"/>
      <c r="F54" s="997"/>
      <c r="G54" s="998"/>
      <c r="H54" s="937" t="s">
        <v>70</v>
      </c>
      <c r="I54" s="937"/>
      <c r="J54" s="937"/>
      <c r="K54" s="937"/>
      <c r="L54" s="938"/>
      <c r="M54" s="1070">
        <f>IF(AK55=1,AK56,IF('入力シート'!D284=0,"",'入力シート'!D284&amp;IF('入力シート'!AP285="w",AK54,"")))</f>
      </c>
      <c r="N54" s="1071"/>
      <c r="O54" s="1071"/>
      <c r="P54" s="1071"/>
      <c r="Q54" s="1071"/>
      <c r="R54" s="1071"/>
      <c r="S54" s="1071"/>
      <c r="T54" s="1071"/>
      <c r="U54" s="1071"/>
      <c r="V54" s="1071"/>
      <c r="W54" s="1071"/>
      <c r="X54" s="1071"/>
      <c r="Y54" s="1071"/>
      <c r="Z54" s="1071"/>
      <c r="AA54" s="1071"/>
      <c r="AB54" s="1071"/>
      <c r="AC54" s="1071"/>
      <c r="AD54" s="1072"/>
      <c r="AE54" s="981"/>
      <c r="AF54" s="981"/>
      <c r="AG54" s="962"/>
      <c r="AH54" s="962"/>
      <c r="AJ54" s="202" t="s">
        <v>186</v>
      </c>
      <c r="AK54" s="202" t="s">
        <v>895</v>
      </c>
      <c r="AL54" s="202"/>
      <c r="AM54" s="202"/>
      <c r="AN54" s="202"/>
      <c r="AO54" s="202"/>
    </row>
    <row r="55" spans="2:41" s="27" customFormat="1" ht="13.5">
      <c r="B55" s="191"/>
      <c r="C55" s="1091"/>
      <c r="D55" s="429"/>
      <c r="E55" s="429"/>
      <c r="F55" s="429"/>
      <c r="G55" s="999"/>
      <c r="H55" s="937" t="s">
        <v>758</v>
      </c>
      <c r="I55" s="937"/>
      <c r="J55" s="937"/>
      <c r="K55" s="937"/>
      <c r="L55" s="938"/>
      <c r="M55" s="1067">
        <f>IF(AK55=1,AK56,IF('入力シート'!D285=0,"",'入力シート'!D285&amp;IF('入力シート'!AP286="w",AK54,"")))</f>
      </c>
      <c r="N55" s="1068"/>
      <c r="O55" s="1068"/>
      <c r="P55" s="1068"/>
      <c r="Q55" s="1068"/>
      <c r="R55" s="1068"/>
      <c r="S55" s="1068"/>
      <c r="T55" s="1068"/>
      <c r="U55" s="1068"/>
      <c r="V55" s="1068"/>
      <c r="W55" s="1068"/>
      <c r="X55" s="1068"/>
      <c r="Y55" s="1068"/>
      <c r="Z55" s="1068"/>
      <c r="AA55" s="1068"/>
      <c r="AB55" s="1068"/>
      <c r="AC55" s="1068"/>
      <c r="AD55" s="1069"/>
      <c r="AE55" s="963"/>
      <c r="AF55" s="963"/>
      <c r="AG55" s="954"/>
      <c r="AH55" s="954"/>
      <c r="AJ55" s="202" t="s">
        <v>23</v>
      </c>
      <c r="AK55" s="202">
        <f>IF('入力シート'!AP281=TRUE,1,0)</f>
        <v>0</v>
      </c>
      <c r="AL55" s="202"/>
      <c r="AM55" s="202"/>
      <c r="AN55" s="202"/>
      <c r="AO55" s="202"/>
    </row>
    <row r="56" spans="2:41" s="27" customFormat="1" ht="13.5">
      <c r="B56" s="926" t="s">
        <v>819</v>
      </c>
      <c r="C56" s="1051" t="s">
        <v>820</v>
      </c>
      <c r="D56" s="1052"/>
      <c r="E56" s="1052"/>
      <c r="F56" s="1052"/>
      <c r="G56" s="1052"/>
      <c r="H56" s="939" t="s">
        <v>129</v>
      </c>
      <c r="I56" s="939"/>
      <c r="J56" s="939"/>
      <c r="K56" s="939"/>
      <c r="L56" s="940"/>
      <c r="M56" s="1137">
        <f>IF('入力シート'!D294=0,"",'入力シート'!D294)</f>
      </c>
      <c r="N56" s="1138"/>
      <c r="O56" s="1138"/>
      <c r="P56" s="1138"/>
      <c r="Q56" s="1138"/>
      <c r="R56" s="1138"/>
      <c r="S56" s="1138"/>
      <c r="T56" s="1138"/>
      <c r="U56" s="1138"/>
      <c r="V56" s="1138"/>
      <c r="W56" s="1138"/>
      <c r="X56" s="1138"/>
      <c r="Y56" s="1138"/>
      <c r="Z56" s="1138"/>
      <c r="AA56" s="1138"/>
      <c r="AB56" s="1138"/>
      <c r="AC56" s="1138"/>
      <c r="AD56" s="1139"/>
      <c r="AE56" s="1006"/>
      <c r="AF56" s="1006"/>
      <c r="AG56" s="882"/>
      <c r="AH56" s="882"/>
      <c r="AJ56" s="202" t="s">
        <v>187</v>
      </c>
      <c r="AK56" s="202" t="s">
        <v>24</v>
      </c>
      <c r="AL56" s="202"/>
      <c r="AM56" s="202"/>
      <c r="AN56" s="202"/>
      <c r="AO56" s="202"/>
    </row>
    <row r="57" spans="2:41" s="27" customFormat="1" ht="13.5">
      <c r="B57" s="1106"/>
      <c r="C57" s="1053"/>
      <c r="D57" s="1054"/>
      <c r="E57" s="1054"/>
      <c r="F57" s="1054"/>
      <c r="G57" s="1054"/>
      <c r="H57" s="937" t="s">
        <v>128</v>
      </c>
      <c r="I57" s="937"/>
      <c r="J57" s="937"/>
      <c r="K57" s="937"/>
      <c r="L57" s="938"/>
      <c r="M57" s="1067">
        <f>IF('入力シート'!D298=0,"",'入力シート'!D298)</f>
      </c>
      <c r="N57" s="1068"/>
      <c r="O57" s="1068"/>
      <c r="P57" s="1068"/>
      <c r="Q57" s="1068"/>
      <c r="R57" s="1068"/>
      <c r="S57" s="1068"/>
      <c r="T57" s="1068"/>
      <c r="U57" s="1068"/>
      <c r="V57" s="1068"/>
      <c r="W57" s="1068"/>
      <c r="X57" s="1068"/>
      <c r="Y57" s="1068"/>
      <c r="Z57" s="1068"/>
      <c r="AA57" s="1068"/>
      <c r="AB57" s="1068"/>
      <c r="AC57" s="1068"/>
      <c r="AD57" s="1069"/>
      <c r="AE57" s="963"/>
      <c r="AF57" s="963"/>
      <c r="AG57" s="954"/>
      <c r="AH57" s="954"/>
      <c r="AJ57" s="202"/>
      <c r="AK57" s="202"/>
      <c r="AL57" s="202"/>
      <c r="AM57" s="202"/>
      <c r="AN57" s="202"/>
      <c r="AO57" s="202"/>
    </row>
    <row r="58" spans="2:41" s="27" customFormat="1" ht="13.5">
      <c r="B58" s="1106"/>
      <c r="C58" s="1053"/>
      <c r="D58" s="1054"/>
      <c r="E58" s="1054"/>
      <c r="F58" s="1054"/>
      <c r="G58" s="1054"/>
      <c r="H58" s="937" t="s">
        <v>822</v>
      </c>
      <c r="I58" s="937"/>
      <c r="J58" s="937"/>
      <c r="K58" s="937"/>
      <c r="L58" s="938"/>
      <c r="M58" s="1067">
        <f>IF('入力シート'!D302=0,"",'入力シート'!D302)</f>
      </c>
      <c r="N58" s="1068"/>
      <c r="O58" s="1068"/>
      <c r="P58" s="1068"/>
      <c r="Q58" s="1068"/>
      <c r="R58" s="1068"/>
      <c r="S58" s="1068"/>
      <c r="T58" s="1068"/>
      <c r="U58" s="1068"/>
      <c r="V58" s="1068"/>
      <c r="W58" s="1068"/>
      <c r="X58" s="1068"/>
      <c r="Y58" s="1068"/>
      <c r="Z58" s="1068"/>
      <c r="AA58" s="1068"/>
      <c r="AB58" s="1068"/>
      <c r="AC58" s="1068"/>
      <c r="AD58" s="1069"/>
      <c r="AE58" s="963"/>
      <c r="AF58" s="963"/>
      <c r="AG58" s="954"/>
      <c r="AH58" s="954"/>
      <c r="AJ58" s="202" t="s">
        <v>694</v>
      </c>
      <c r="AK58" s="202" t="s">
        <v>588</v>
      </c>
      <c r="AL58" s="202"/>
      <c r="AM58" s="202"/>
      <c r="AN58" s="202"/>
      <c r="AO58" s="202"/>
    </row>
    <row r="59" spans="2:37" ht="13.5">
      <c r="B59" s="1106"/>
      <c r="C59" s="1053"/>
      <c r="D59" s="1054"/>
      <c r="E59" s="1054"/>
      <c r="F59" s="1054"/>
      <c r="G59" s="1054"/>
      <c r="H59" s="937" t="s">
        <v>823</v>
      </c>
      <c r="I59" s="937"/>
      <c r="J59" s="937"/>
      <c r="K59" s="937"/>
      <c r="L59" s="938"/>
      <c r="M59" s="1067">
        <f>IF('入力シート'!AQ303=0,"",'入力シート'!AN307&amp;" "&amp;IF('入力シート'!AQ303=2,AJ58,IF('入力シート'!AQ303=3,AJ59,"")))</f>
      </c>
      <c r="N59" s="1068"/>
      <c r="O59" s="1068"/>
      <c r="P59" s="1068"/>
      <c r="Q59" s="1068"/>
      <c r="R59" s="1068"/>
      <c r="S59" s="1068"/>
      <c r="T59" s="1068"/>
      <c r="U59" s="1068"/>
      <c r="V59" s="1068"/>
      <c r="W59" s="1068"/>
      <c r="X59" s="1068"/>
      <c r="Y59" s="1068"/>
      <c r="Z59" s="1068"/>
      <c r="AA59" s="1068"/>
      <c r="AB59" s="1068"/>
      <c r="AC59" s="1068"/>
      <c r="AD59" s="1069"/>
      <c r="AE59" s="963"/>
      <c r="AF59" s="963"/>
      <c r="AG59" s="954"/>
      <c r="AH59" s="954"/>
      <c r="AJ59" s="202" t="s">
        <v>586</v>
      </c>
      <c r="AK59" s="202"/>
    </row>
    <row r="60" spans="2:37" ht="13.5">
      <c r="B60" s="1107"/>
      <c r="C60" s="1116" t="s">
        <v>824</v>
      </c>
      <c r="D60" s="1031"/>
      <c r="E60" s="1031"/>
      <c r="F60" s="1031"/>
      <c r="G60" s="1031"/>
      <c r="H60" s="1031"/>
      <c r="I60" s="1031"/>
      <c r="J60" s="1031"/>
      <c r="K60" s="1031"/>
      <c r="L60" s="1032"/>
      <c r="M60" s="1067">
        <f>IF('入力シート'!AQ354=0,"",IF('入力シート'!AQ354=4,AJ60,'入力シート'!AN348&amp;" "&amp;IF('入力シート'!AQ354=1,"",IF('入力シート'!AQ354=2,AJ61,AJ59))))</f>
      </c>
      <c r="N60" s="1068"/>
      <c r="O60" s="1068"/>
      <c r="P60" s="1068"/>
      <c r="Q60" s="1068"/>
      <c r="R60" s="1068"/>
      <c r="S60" s="1068"/>
      <c r="T60" s="1068"/>
      <c r="U60" s="1068"/>
      <c r="V60" s="1068"/>
      <c r="W60" s="1068"/>
      <c r="X60" s="1068"/>
      <c r="Y60" s="1068"/>
      <c r="Z60" s="1068"/>
      <c r="AA60" s="1068"/>
      <c r="AB60" s="1068"/>
      <c r="AC60" s="1068"/>
      <c r="AD60" s="1069"/>
      <c r="AE60" s="963"/>
      <c r="AF60" s="963"/>
      <c r="AG60" s="954"/>
      <c r="AH60" s="954"/>
      <c r="AJ60" s="202" t="s">
        <v>229</v>
      </c>
      <c r="AK60" s="202"/>
    </row>
    <row r="61" spans="2:41" s="27" customFormat="1" ht="13.5">
      <c r="B61" s="1055" t="s">
        <v>596</v>
      </c>
      <c r="C61" s="1041"/>
      <c r="D61" s="1041"/>
      <c r="E61" s="1040" t="s">
        <v>244</v>
      </c>
      <c r="F61" s="1041"/>
      <c r="G61" s="1042"/>
      <c r="H61" s="1048" t="s">
        <v>765</v>
      </c>
      <c r="I61" s="1049"/>
      <c r="J61" s="1049"/>
      <c r="K61" s="1049"/>
      <c r="L61" s="1050"/>
      <c r="M61" s="1131">
        <f>IF('入力シート'!AQ357="error",LEFT('入力シート'!C353,2)&amp;AJ63,IF('入力シート'!AQ357="ok",'入力シート'!C353,""))</f>
      </c>
      <c r="N61" s="1132"/>
      <c r="O61" s="1132"/>
      <c r="P61" s="1132"/>
      <c r="Q61" s="1132"/>
      <c r="R61" s="1132"/>
      <c r="S61" s="1132"/>
      <c r="T61" s="1132"/>
      <c r="U61" s="1132"/>
      <c r="V61" s="1132"/>
      <c r="W61" s="1132"/>
      <c r="X61" s="1132"/>
      <c r="Y61" s="1132"/>
      <c r="Z61" s="1132"/>
      <c r="AA61" s="1133"/>
      <c r="AB61" s="1134">
        <f>IF('入力シート'!AQ357="ok",'入力シート'!H368,"")</f>
      </c>
      <c r="AC61" s="1135"/>
      <c r="AD61" s="1136"/>
      <c r="AE61" s="984"/>
      <c r="AF61" s="984"/>
      <c r="AG61" s="983"/>
      <c r="AH61" s="983"/>
      <c r="AJ61" s="202" t="s">
        <v>230</v>
      </c>
      <c r="AK61" s="202"/>
      <c r="AL61" s="202"/>
      <c r="AM61" s="202"/>
      <c r="AN61" s="202"/>
      <c r="AO61" s="202"/>
    </row>
    <row r="62" spans="2:41" s="27" customFormat="1" ht="13.5">
      <c r="B62" s="892"/>
      <c r="C62" s="409"/>
      <c r="D62" s="409"/>
      <c r="E62" s="1043"/>
      <c r="F62" s="409"/>
      <c r="G62" s="1044"/>
      <c r="H62" s="932" t="s">
        <v>766</v>
      </c>
      <c r="I62" s="933"/>
      <c r="J62" s="933"/>
      <c r="K62" s="933"/>
      <c r="L62" s="934"/>
      <c r="M62" s="1037">
        <f>IF('入力シート'!AQ358="error",LEFT('入力シート'!C355,2)&amp;AJ63,IF('入力シート'!AQ358="ok",'入力シート'!C355,""))</f>
      </c>
      <c r="N62" s="1038"/>
      <c r="O62" s="1038"/>
      <c r="P62" s="1038"/>
      <c r="Q62" s="1038"/>
      <c r="R62" s="1038"/>
      <c r="S62" s="1038"/>
      <c r="T62" s="1038"/>
      <c r="U62" s="1038"/>
      <c r="V62" s="1038"/>
      <c r="W62" s="1038"/>
      <c r="X62" s="1038"/>
      <c r="Y62" s="1038"/>
      <c r="Z62" s="1038"/>
      <c r="AA62" s="1039"/>
      <c r="AB62" s="1128">
        <f>IF('入力シート'!AQ358="ok",'入力シート'!H370,"")</f>
      </c>
      <c r="AC62" s="1129"/>
      <c r="AD62" s="1130"/>
      <c r="AE62" s="981"/>
      <c r="AF62" s="981"/>
      <c r="AG62" s="962"/>
      <c r="AH62" s="962"/>
      <c r="AJ62" s="202"/>
      <c r="AK62" s="202"/>
      <c r="AL62" s="202"/>
      <c r="AM62" s="202"/>
      <c r="AN62" s="202"/>
      <c r="AO62" s="202"/>
    </row>
    <row r="63" spans="2:41" s="27" customFormat="1" ht="13.5">
      <c r="B63" s="892"/>
      <c r="C63" s="409"/>
      <c r="D63" s="409"/>
      <c r="E63" s="1043"/>
      <c r="F63" s="409"/>
      <c r="G63" s="1044"/>
      <c r="H63" s="932" t="s">
        <v>767</v>
      </c>
      <c r="I63" s="933"/>
      <c r="J63" s="933"/>
      <c r="K63" s="933"/>
      <c r="L63" s="934"/>
      <c r="M63" s="1037">
        <f>IF('入力シート'!AQ359="error",LEFT('入力シート'!C357,2)&amp;AJ63,IF('入力シート'!AQ359="ok",'入力シート'!C357,""))</f>
      </c>
      <c r="N63" s="1038"/>
      <c r="O63" s="1038"/>
      <c r="P63" s="1038"/>
      <c r="Q63" s="1038"/>
      <c r="R63" s="1038"/>
      <c r="S63" s="1038"/>
      <c r="T63" s="1038"/>
      <c r="U63" s="1038"/>
      <c r="V63" s="1038"/>
      <c r="W63" s="1038"/>
      <c r="X63" s="1038"/>
      <c r="Y63" s="1038"/>
      <c r="Z63" s="1038"/>
      <c r="AA63" s="1039"/>
      <c r="AB63" s="1128">
        <f>IF('入力シート'!AQ359="ok",'入力シート'!H372,"")</f>
      </c>
      <c r="AC63" s="1129"/>
      <c r="AD63" s="1130"/>
      <c r="AE63" s="981"/>
      <c r="AF63" s="981"/>
      <c r="AG63" s="962"/>
      <c r="AH63" s="962"/>
      <c r="AJ63" s="202" t="s">
        <v>825</v>
      </c>
      <c r="AK63" s="202"/>
      <c r="AL63" s="202"/>
      <c r="AM63" s="202"/>
      <c r="AN63" s="202"/>
      <c r="AO63" s="202"/>
    </row>
    <row r="64" spans="2:41" s="27" customFormat="1" ht="13.5">
      <c r="B64" s="892"/>
      <c r="C64" s="409"/>
      <c r="D64" s="409"/>
      <c r="E64" s="1043"/>
      <c r="F64" s="409"/>
      <c r="G64" s="1044"/>
      <c r="H64" s="932" t="s">
        <v>805</v>
      </c>
      <c r="I64" s="933"/>
      <c r="J64" s="933"/>
      <c r="K64" s="933"/>
      <c r="L64" s="934"/>
      <c r="M64" s="1037">
        <f>IF('入力シート'!AQ360="error",LEFT('入力シート'!C359,2)&amp;AJ63,IF('入力シート'!AQ360="ok",'入力シート'!C359,""))</f>
      </c>
      <c r="N64" s="1038"/>
      <c r="O64" s="1038"/>
      <c r="P64" s="1038"/>
      <c r="Q64" s="1038"/>
      <c r="R64" s="1038"/>
      <c r="S64" s="1038"/>
      <c r="T64" s="1038"/>
      <c r="U64" s="1038"/>
      <c r="V64" s="1038"/>
      <c r="W64" s="1038"/>
      <c r="X64" s="1038"/>
      <c r="Y64" s="1038"/>
      <c r="Z64" s="1038"/>
      <c r="AA64" s="1039"/>
      <c r="AB64" s="1128">
        <f>IF('入力シート'!AQ360="ok",'入力シート'!H374,"")</f>
      </c>
      <c r="AC64" s="1129"/>
      <c r="AD64" s="1130"/>
      <c r="AE64" s="981"/>
      <c r="AF64" s="981"/>
      <c r="AG64" s="962"/>
      <c r="AH64" s="962"/>
      <c r="AJ64" s="202"/>
      <c r="AK64" s="202"/>
      <c r="AL64" s="202"/>
      <c r="AM64" s="202"/>
      <c r="AN64" s="202"/>
      <c r="AO64" s="202"/>
    </row>
    <row r="65" spans="2:41" s="27" customFormat="1" ht="13.5">
      <c r="B65" s="892"/>
      <c r="C65" s="409"/>
      <c r="D65" s="409"/>
      <c r="E65" s="1043"/>
      <c r="F65" s="409"/>
      <c r="G65" s="1044"/>
      <c r="H65" s="932" t="s">
        <v>806</v>
      </c>
      <c r="I65" s="933"/>
      <c r="J65" s="933"/>
      <c r="K65" s="933"/>
      <c r="L65" s="934"/>
      <c r="M65" s="1037">
        <f>IF('入力シート'!AQ361="error",LEFT('入力シート'!C361,2)&amp;AJ63,IF('入力シート'!AQ361="ok",'入力シート'!C361,""))</f>
      </c>
      <c r="N65" s="1038"/>
      <c r="O65" s="1038"/>
      <c r="P65" s="1038"/>
      <c r="Q65" s="1038"/>
      <c r="R65" s="1038"/>
      <c r="S65" s="1038"/>
      <c r="T65" s="1038"/>
      <c r="U65" s="1038"/>
      <c r="V65" s="1038"/>
      <c r="W65" s="1038"/>
      <c r="X65" s="1038"/>
      <c r="Y65" s="1038"/>
      <c r="Z65" s="1038"/>
      <c r="AA65" s="1039"/>
      <c r="AB65" s="1128">
        <f>IF('入力シート'!AQ361="ok",'入力シート'!H376,"")</f>
      </c>
      <c r="AC65" s="1129"/>
      <c r="AD65" s="1130"/>
      <c r="AE65" s="981"/>
      <c r="AF65" s="981"/>
      <c r="AG65" s="962"/>
      <c r="AH65" s="962"/>
      <c r="AJ65" s="202"/>
      <c r="AK65" s="202"/>
      <c r="AL65" s="202"/>
      <c r="AM65" s="202"/>
      <c r="AN65" s="202"/>
      <c r="AO65" s="202"/>
    </row>
    <row r="66" spans="2:41" s="27" customFormat="1" ht="13.5">
      <c r="B66" s="1056"/>
      <c r="C66" s="1046"/>
      <c r="D66" s="1046"/>
      <c r="E66" s="1045"/>
      <c r="F66" s="1046"/>
      <c r="G66" s="1047"/>
      <c r="H66" s="1030" t="s">
        <v>807</v>
      </c>
      <c r="I66" s="1031"/>
      <c r="J66" s="1031"/>
      <c r="K66" s="1031"/>
      <c r="L66" s="1032"/>
      <c r="M66" s="946">
        <f>IF('入力シート'!AQ362="error",LEFT('入力シート'!C363,2)&amp;AJ63,IF('入力シート'!AQ362="ok",'入力シート'!C363,""))</f>
      </c>
      <c r="N66" s="1025"/>
      <c r="O66" s="1025"/>
      <c r="P66" s="1025"/>
      <c r="Q66" s="1025"/>
      <c r="R66" s="1025"/>
      <c r="S66" s="1025"/>
      <c r="T66" s="1025"/>
      <c r="U66" s="1025"/>
      <c r="V66" s="1025"/>
      <c r="W66" s="1025"/>
      <c r="X66" s="1025"/>
      <c r="Y66" s="1025"/>
      <c r="Z66" s="1025"/>
      <c r="AA66" s="1026"/>
      <c r="AB66" s="1117">
        <f>IF('入力シート'!AQ362="ok",'入力シート'!H378,"")</f>
      </c>
      <c r="AC66" s="1118"/>
      <c r="AD66" s="1119"/>
      <c r="AE66" s="963"/>
      <c r="AF66" s="963"/>
      <c r="AG66" s="954"/>
      <c r="AH66" s="954"/>
      <c r="AJ66" s="202"/>
      <c r="AK66" s="202"/>
      <c r="AL66" s="202"/>
      <c r="AM66" s="202"/>
      <c r="AN66" s="202"/>
      <c r="AO66" s="202"/>
    </row>
    <row r="67" spans="2:41" s="27" customFormat="1" ht="14.25" thickBot="1">
      <c r="B67" s="45"/>
      <c r="C67" s="45"/>
      <c r="D67" s="45"/>
      <c r="E67" s="45"/>
      <c r="F67" s="45"/>
      <c r="G67" s="45"/>
      <c r="H67" s="240"/>
      <c r="I67" s="240"/>
      <c r="J67" s="240"/>
      <c r="K67" s="240"/>
      <c r="L67" s="240"/>
      <c r="M67" s="245"/>
      <c r="N67" s="245"/>
      <c r="O67" s="245"/>
      <c r="P67" s="245"/>
      <c r="Q67" s="245"/>
      <c r="R67" s="245"/>
      <c r="S67" s="245"/>
      <c r="T67" s="245"/>
      <c r="U67" s="245"/>
      <c r="V67" s="245"/>
      <c r="W67" s="245"/>
      <c r="X67" s="245"/>
      <c r="Y67" s="245"/>
      <c r="Z67" s="245"/>
      <c r="AA67" s="245"/>
      <c r="AB67" s="314"/>
      <c r="AC67" s="315"/>
      <c r="AD67" s="315"/>
      <c r="AE67" s="315"/>
      <c r="AF67" s="315"/>
      <c r="AG67" s="45"/>
      <c r="AH67" s="45"/>
      <c r="AJ67" s="202"/>
      <c r="AK67" s="202"/>
      <c r="AL67" s="202"/>
      <c r="AM67" s="202"/>
      <c r="AN67" s="202"/>
      <c r="AO67" s="202"/>
    </row>
    <row r="68" spans="2:41" s="27" customFormat="1" ht="13.5" customHeight="1">
      <c r="B68" s="322"/>
      <c r="C68" s="323" t="s">
        <v>1164</v>
      </c>
      <c r="D68" s="320"/>
      <c r="E68" s="320"/>
      <c r="F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4"/>
      <c r="AE68" s="1057" t="s">
        <v>1165</v>
      </c>
      <c r="AF68" s="1058"/>
      <c r="AG68" s="1058"/>
      <c r="AH68" s="1059"/>
      <c r="AI68" s="320"/>
      <c r="AJ68" s="202"/>
      <c r="AK68" s="202"/>
      <c r="AL68" s="202"/>
      <c r="AM68" s="202"/>
      <c r="AN68" s="202"/>
      <c r="AO68" s="202"/>
    </row>
    <row r="69" spans="2:41" s="27" customFormat="1" ht="13.5" customHeight="1" thickBot="1">
      <c r="B69" s="322"/>
      <c r="C69" s="320"/>
      <c r="D69" s="320"/>
      <c r="E69" s="320"/>
      <c r="F69" s="320"/>
      <c r="G69" s="323"/>
      <c r="H69" s="320"/>
      <c r="I69" s="320"/>
      <c r="J69" s="320"/>
      <c r="K69" s="320"/>
      <c r="L69" s="320"/>
      <c r="M69" s="320"/>
      <c r="N69" s="320"/>
      <c r="O69" s="320"/>
      <c r="P69" s="320"/>
      <c r="Q69" s="320"/>
      <c r="R69" s="320"/>
      <c r="S69" s="320"/>
      <c r="T69" s="320"/>
      <c r="U69" s="320"/>
      <c r="V69" s="320"/>
      <c r="W69" s="320"/>
      <c r="X69" s="320"/>
      <c r="Y69" s="320"/>
      <c r="Z69" s="320"/>
      <c r="AA69" s="320"/>
      <c r="AB69" s="320"/>
      <c r="AC69" s="320"/>
      <c r="AD69" s="324"/>
      <c r="AE69" s="1060"/>
      <c r="AF69" s="1061"/>
      <c r="AG69" s="1061"/>
      <c r="AH69" s="1062"/>
      <c r="AI69" s="320"/>
      <c r="AJ69" s="202"/>
      <c r="AK69" s="202"/>
      <c r="AL69" s="202"/>
      <c r="AM69" s="202"/>
      <c r="AN69" s="202"/>
      <c r="AO69" s="202"/>
    </row>
    <row r="70" spans="2:41" s="27" customFormat="1" ht="7.5" customHeight="1">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202"/>
      <c r="AK70" s="202"/>
      <c r="AL70" s="202"/>
      <c r="AM70" s="202"/>
      <c r="AN70" s="202"/>
      <c r="AO70" s="202"/>
    </row>
    <row r="71" spans="2:41" s="27" customFormat="1" ht="15" customHeight="1">
      <c r="B71" s="1120" t="s">
        <v>1148</v>
      </c>
      <c r="C71" s="1121"/>
      <c r="D71" s="1121"/>
      <c r="E71" s="1121"/>
      <c r="F71" s="1122"/>
      <c r="G71" s="1027" t="s">
        <v>250</v>
      </c>
      <c r="H71" s="1028"/>
      <c r="I71" s="1028"/>
      <c r="J71" s="1028"/>
      <c r="K71" s="1028"/>
      <c r="L71" s="1028"/>
      <c r="M71" s="1028"/>
      <c r="N71" s="1029"/>
      <c r="O71" s="305"/>
      <c r="P71" s="989" t="s">
        <v>1124</v>
      </c>
      <c r="Q71" s="990"/>
      <c r="R71" s="990"/>
      <c r="S71" s="966">
        <f>IF(M80=0,"",M80)</f>
      </c>
      <c r="T71" s="967"/>
      <c r="U71" s="967"/>
      <c r="V71" s="967"/>
      <c r="W71" s="967"/>
      <c r="X71" s="967"/>
      <c r="Y71" s="967"/>
      <c r="Z71" s="967"/>
      <c r="AA71" s="967"/>
      <c r="AB71" s="967"/>
      <c r="AC71" s="967"/>
      <c r="AD71" s="967"/>
      <c r="AE71" s="967"/>
      <c r="AF71" s="967"/>
      <c r="AG71" s="968"/>
      <c r="AH71" s="969"/>
      <c r="AJ71" s="202"/>
      <c r="AK71" s="202"/>
      <c r="AL71" s="202"/>
      <c r="AM71" s="202"/>
      <c r="AN71" s="202"/>
      <c r="AO71" s="202"/>
    </row>
    <row r="72" spans="2:41" s="27" customFormat="1" ht="15" customHeight="1">
      <c r="B72" s="1055">
        <f>IF('入力シート'!D52=0,"",'入力シート'!D52)</f>
      </c>
      <c r="C72" s="1041"/>
      <c r="D72" s="1041"/>
      <c r="E72" s="1041"/>
      <c r="F72" s="1124"/>
      <c r="G72" s="889">
        <f>IF('入力シート'!D47=0,"",'入力シート'!D47)</f>
      </c>
      <c r="H72" s="890"/>
      <c r="I72" s="890"/>
      <c r="J72" s="890"/>
      <c r="K72" s="890"/>
      <c r="L72" s="890"/>
      <c r="M72" s="890"/>
      <c r="N72" s="891"/>
      <c r="P72" s="1001">
        <f>LEFT(M61,2)</f>
      </c>
      <c r="Q72" s="1001"/>
      <c r="R72" s="1001"/>
      <c r="S72" s="970"/>
      <c r="T72" s="971"/>
      <c r="U72" s="971"/>
      <c r="V72" s="971"/>
      <c r="W72" s="971"/>
      <c r="X72" s="971"/>
      <c r="Y72" s="971"/>
      <c r="Z72" s="971"/>
      <c r="AA72" s="971"/>
      <c r="AB72" s="971"/>
      <c r="AC72" s="971"/>
      <c r="AD72" s="971"/>
      <c r="AE72" s="971"/>
      <c r="AF72" s="971"/>
      <c r="AG72" s="972"/>
      <c r="AH72" s="973"/>
      <c r="AJ72" s="202"/>
      <c r="AK72" s="202"/>
      <c r="AL72" s="202"/>
      <c r="AM72" s="202"/>
      <c r="AN72" s="202"/>
      <c r="AO72" s="202"/>
    </row>
    <row r="73" spans="2:41" s="27" customFormat="1" ht="15" customHeight="1">
      <c r="B73" s="892"/>
      <c r="C73" s="409"/>
      <c r="D73" s="409"/>
      <c r="E73" s="409"/>
      <c r="F73" s="893"/>
      <c r="G73" s="1027" t="s">
        <v>1405</v>
      </c>
      <c r="H73" s="1028"/>
      <c r="I73" s="1028"/>
      <c r="J73" s="1028"/>
      <c r="K73" s="1028"/>
      <c r="L73" s="1028"/>
      <c r="M73" s="1028"/>
      <c r="N73" s="1029"/>
      <c r="P73" s="384"/>
      <c r="Q73" s="384"/>
      <c r="R73" s="384"/>
      <c r="S73" s="386"/>
      <c r="T73" s="386"/>
      <c r="U73" s="386"/>
      <c r="V73" s="386"/>
      <c r="W73" s="386"/>
      <c r="X73" s="386"/>
      <c r="Y73" s="386"/>
      <c r="Z73" s="386"/>
      <c r="AA73" s="386"/>
      <c r="AB73" s="386"/>
      <c r="AC73" s="386"/>
      <c r="AD73" s="386"/>
      <c r="AE73" s="386"/>
      <c r="AF73" s="386"/>
      <c r="AG73" s="385"/>
      <c r="AH73" s="385"/>
      <c r="AJ73" s="202"/>
      <c r="AK73" s="202"/>
      <c r="AL73" s="202"/>
      <c r="AM73" s="202"/>
      <c r="AN73" s="202"/>
      <c r="AO73" s="202"/>
    </row>
    <row r="74" spans="2:41" s="27" customFormat="1" ht="15" customHeight="1">
      <c r="B74" s="1056"/>
      <c r="C74" s="1046"/>
      <c r="D74" s="1046"/>
      <c r="E74" s="1046"/>
      <c r="F74" s="1125"/>
      <c r="G74" s="889">
        <f>IF('入力シート'!D86=0,"",'入力シート'!D86)</f>
      </c>
      <c r="H74" s="890"/>
      <c r="I74" s="890"/>
      <c r="J74" s="890"/>
      <c r="K74" s="890"/>
      <c r="L74" s="890"/>
      <c r="M74" s="890"/>
      <c r="N74" s="891"/>
      <c r="P74" s="384"/>
      <c r="Q74" s="384"/>
      <c r="R74" s="384"/>
      <c r="S74" s="386"/>
      <c r="T74" s="386"/>
      <c r="U74" s="386"/>
      <c r="V74" s="386"/>
      <c r="W74" s="386"/>
      <c r="X74" s="386"/>
      <c r="Y74" s="386"/>
      <c r="Z74" s="386"/>
      <c r="AA74" s="386"/>
      <c r="AB74" s="386"/>
      <c r="AC74" s="386"/>
      <c r="AD74" s="386"/>
      <c r="AE74" s="386"/>
      <c r="AF74" s="386"/>
      <c r="AG74" s="385"/>
      <c r="AH74" s="385"/>
      <c r="AJ74" s="202"/>
      <c r="AK74" s="202"/>
      <c r="AL74" s="202"/>
      <c r="AM74" s="202"/>
      <c r="AN74" s="202"/>
      <c r="AO74" s="202"/>
    </row>
    <row r="75" spans="19:41" s="27" customFormat="1" ht="13.5">
      <c r="S75" s="37"/>
      <c r="T75" s="37"/>
      <c r="U75" s="37"/>
      <c r="V75" s="37"/>
      <c r="W75" s="83"/>
      <c r="X75" s="383"/>
      <c r="Y75" s="383"/>
      <c r="Z75" s="383"/>
      <c r="AA75" s="383"/>
      <c r="AB75" s="383"/>
      <c r="AC75" s="383"/>
      <c r="AD75" s="383"/>
      <c r="AE75" s="383"/>
      <c r="AF75" s="37"/>
      <c r="AJ75" s="202"/>
      <c r="AK75" s="202"/>
      <c r="AL75" s="202"/>
      <c r="AM75" s="202"/>
      <c r="AN75" s="202"/>
      <c r="AO75" s="202"/>
    </row>
    <row r="76" spans="2:41" s="27" customFormat="1" ht="30" customHeight="1">
      <c r="B76" s="131"/>
      <c r="C76" s="1126" t="s">
        <v>741</v>
      </c>
      <c r="D76" s="1126"/>
      <c r="E76" s="1126"/>
      <c r="F76" s="1126"/>
      <c r="G76" s="1126"/>
      <c r="H76" s="1126"/>
      <c r="I76" s="1126"/>
      <c r="J76" s="1126"/>
      <c r="K76" s="1126"/>
      <c r="L76" s="1127"/>
      <c r="M76" s="949" t="s">
        <v>742</v>
      </c>
      <c r="N76" s="950"/>
      <c r="O76" s="950"/>
      <c r="P76" s="950"/>
      <c r="Q76" s="950"/>
      <c r="R76" s="950"/>
      <c r="S76" s="950"/>
      <c r="T76" s="950"/>
      <c r="U76" s="950"/>
      <c r="V76" s="950"/>
      <c r="W76" s="950"/>
      <c r="X76" s="950"/>
      <c r="Y76" s="950"/>
      <c r="Z76" s="950"/>
      <c r="AA76" s="950"/>
      <c r="AB76" s="950"/>
      <c r="AC76" s="950"/>
      <c r="AD76" s="950"/>
      <c r="AE76" s="664"/>
      <c r="AF76" s="664"/>
      <c r="AG76" s="664"/>
      <c r="AH76" s="578"/>
      <c r="AJ76" s="202"/>
      <c r="AK76" s="202"/>
      <c r="AL76" s="202"/>
      <c r="AM76" s="202"/>
      <c r="AN76" s="202"/>
      <c r="AO76" s="202"/>
    </row>
    <row r="77" spans="2:41" s="27" customFormat="1" ht="18" customHeight="1">
      <c r="B77" s="318"/>
      <c r="C77" s="1036" t="s">
        <v>745</v>
      </c>
      <c r="D77" s="939"/>
      <c r="E77" s="939"/>
      <c r="F77" s="939"/>
      <c r="G77" s="939"/>
      <c r="H77" s="939"/>
      <c r="I77" s="939"/>
      <c r="J77" s="939"/>
      <c r="K77" s="939"/>
      <c r="L77" s="940"/>
      <c r="M77" s="1033">
        <f>IF('入力シート'!G36="","",'入力シート'!D36&amp;'入力シート'!G36&amp;'入力シート'!I36&amp;'入力シート'!J36&amp;'入力シート'!L36&amp;'入力シート'!M36&amp;'入力シート'!O36)</f>
      </c>
      <c r="N77" s="1034"/>
      <c r="O77" s="1034"/>
      <c r="P77" s="1034"/>
      <c r="Q77" s="1034"/>
      <c r="R77" s="1034"/>
      <c r="S77" s="1034"/>
      <c r="T77" s="1034"/>
      <c r="U77" s="1034"/>
      <c r="V77" s="1034"/>
      <c r="W77" s="1034"/>
      <c r="X77" s="1034"/>
      <c r="Y77" s="1034"/>
      <c r="Z77" s="1034"/>
      <c r="AA77" s="1034"/>
      <c r="AB77" s="1034"/>
      <c r="AC77" s="1034"/>
      <c r="AD77" s="1035"/>
      <c r="AE77" s="895"/>
      <c r="AF77" s="894"/>
      <c r="AG77" s="895"/>
      <c r="AH77" s="977"/>
      <c r="AJ77" s="202" t="s">
        <v>181</v>
      </c>
      <c r="AK77" s="127">
        <f>SUBSTITUTE(SUBSTITUTE(SUBSTITUTE(M77,"令和0","令和"),"年0","年"),"月0","月")</f>
      </c>
      <c r="AL77" s="202"/>
      <c r="AM77" s="202"/>
      <c r="AN77" s="202"/>
      <c r="AO77" s="202"/>
    </row>
    <row r="78" spans="2:41" s="27" customFormat="1" ht="18" customHeight="1">
      <c r="B78" s="319"/>
      <c r="C78" s="941" t="s">
        <v>705</v>
      </c>
      <c r="D78" s="937"/>
      <c r="E78" s="937"/>
      <c r="F78" s="937"/>
      <c r="G78" s="937"/>
      <c r="H78" s="937"/>
      <c r="I78" s="937"/>
      <c r="J78" s="937"/>
      <c r="K78" s="937"/>
      <c r="L78" s="938"/>
      <c r="M78" s="955" t="str">
        <f>IF('入力シート'!D40=0,"",'入力シート'!D40)</f>
        <v>新規</v>
      </c>
      <c r="N78" s="956"/>
      <c r="O78" s="956"/>
      <c r="P78" s="956"/>
      <c r="Q78" s="956"/>
      <c r="R78" s="956"/>
      <c r="S78" s="956"/>
      <c r="T78" s="956"/>
      <c r="U78" s="956"/>
      <c r="V78" s="956"/>
      <c r="W78" s="956"/>
      <c r="X78" s="956"/>
      <c r="Y78" s="956"/>
      <c r="Z78" s="956"/>
      <c r="AA78" s="956"/>
      <c r="AB78" s="956"/>
      <c r="AC78" s="956"/>
      <c r="AD78" s="957"/>
      <c r="AE78" s="951"/>
      <c r="AF78" s="952"/>
      <c r="AG78" s="951"/>
      <c r="AH78" s="962"/>
      <c r="AJ78" s="202" t="s">
        <v>182</v>
      </c>
      <c r="AK78" s="202">
        <f>IF(M78="新規",10,IF(M78="継続",12,""))</f>
        <v>10</v>
      </c>
      <c r="AL78" s="202"/>
      <c r="AM78" s="202"/>
      <c r="AN78" s="202"/>
      <c r="AO78" s="202"/>
    </row>
    <row r="79" spans="2:41" s="27" customFormat="1" ht="18" customHeight="1">
      <c r="B79" s="321"/>
      <c r="C79" s="942" t="s">
        <v>746</v>
      </c>
      <c r="D79" s="935"/>
      <c r="E79" s="935"/>
      <c r="F79" s="935"/>
      <c r="G79" s="935"/>
      <c r="H79" s="935"/>
      <c r="I79" s="935"/>
      <c r="J79" s="935"/>
      <c r="K79" s="935"/>
      <c r="L79" s="936"/>
      <c r="M79" s="991">
        <f>IF('入力シート'!D81=0,"",'入力シート'!D81)</f>
      </c>
      <c r="N79" s="992"/>
      <c r="O79" s="992"/>
      <c r="P79" s="992"/>
      <c r="Q79" s="992"/>
      <c r="R79" s="992"/>
      <c r="S79" s="992"/>
      <c r="T79" s="992"/>
      <c r="U79" s="992"/>
      <c r="V79" s="992"/>
      <c r="W79" s="992"/>
      <c r="X79" s="992"/>
      <c r="Y79" s="992"/>
      <c r="Z79" s="992"/>
      <c r="AA79" s="992"/>
      <c r="AB79" s="992"/>
      <c r="AC79" s="992"/>
      <c r="AD79" s="993"/>
      <c r="AE79" s="953"/>
      <c r="AF79" s="994"/>
      <c r="AG79" s="953"/>
      <c r="AH79" s="954"/>
      <c r="AJ79" s="202"/>
      <c r="AK79" s="202"/>
      <c r="AL79" s="202"/>
      <c r="AM79" s="202"/>
      <c r="AN79" s="202"/>
      <c r="AO79" s="202"/>
    </row>
    <row r="80" spans="2:41" s="27" customFormat="1" ht="15" customHeight="1">
      <c r="B80" s="926" t="s">
        <v>1166</v>
      </c>
      <c r="C80" s="929" t="s">
        <v>65</v>
      </c>
      <c r="D80" s="930"/>
      <c r="E80" s="930"/>
      <c r="F80" s="930"/>
      <c r="G80" s="930"/>
      <c r="H80" s="1020" t="s">
        <v>747</v>
      </c>
      <c r="I80" s="398"/>
      <c r="J80" s="398"/>
      <c r="K80" s="398"/>
      <c r="L80" s="1021"/>
      <c r="M80" s="1008">
        <f>IF('入力シート'!D94=0,"",'入力シート'!D94)</f>
      </c>
      <c r="N80" s="1009"/>
      <c r="O80" s="1009"/>
      <c r="P80" s="1009"/>
      <c r="Q80" s="1009"/>
      <c r="R80" s="1009"/>
      <c r="S80" s="1009"/>
      <c r="T80" s="1009"/>
      <c r="U80" s="1009"/>
      <c r="V80" s="1009"/>
      <c r="W80" s="1009"/>
      <c r="X80" s="1009"/>
      <c r="Y80" s="1009"/>
      <c r="Z80" s="1009"/>
      <c r="AA80" s="1009"/>
      <c r="AB80" s="1009"/>
      <c r="AC80" s="1009"/>
      <c r="AD80" s="1009"/>
      <c r="AE80" s="1010"/>
      <c r="AF80" s="1010"/>
      <c r="AG80" s="1010"/>
      <c r="AH80" s="1011"/>
      <c r="AJ80" s="202"/>
      <c r="AK80" s="202"/>
      <c r="AL80" s="202"/>
      <c r="AM80" s="202"/>
      <c r="AN80" s="202"/>
      <c r="AO80" s="202"/>
    </row>
    <row r="81" spans="2:41" s="27" customFormat="1" ht="15" customHeight="1">
      <c r="B81" s="927"/>
      <c r="C81" s="941"/>
      <c r="D81" s="937"/>
      <c r="E81" s="937"/>
      <c r="F81" s="937"/>
      <c r="G81" s="937"/>
      <c r="H81" s="1022"/>
      <c r="I81" s="1023"/>
      <c r="J81" s="1023"/>
      <c r="K81" s="1023"/>
      <c r="L81" s="1024"/>
      <c r="M81" s="1012"/>
      <c r="N81" s="1013"/>
      <c r="O81" s="1013"/>
      <c r="P81" s="1013"/>
      <c r="Q81" s="1013"/>
      <c r="R81" s="1013"/>
      <c r="S81" s="1013"/>
      <c r="T81" s="1013"/>
      <c r="U81" s="1013"/>
      <c r="V81" s="1013"/>
      <c r="W81" s="1013"/>
      <c r="X81" s="1013"/>
      <c r="Y81" s="1013"/>
      <c r="Z81" s="1013"/>
      <c r="AA81" s="1013"/>
      <c r="AB81" s="1013"/>
      <c r="AC81" s="1013"/>
      <c r="AD81" s="1013"/>
      <c r="AE81" s="1014"/>
      <c r="AF81" s="1014"/>
      <c r="AG81" s="1014"/>
      <c r="AH81" s="1015"/>
      <c r="AJ81" s="202"/>
      <c r="AK81" s="202"/>
      <c r="AL81" s="202"/>
      <c r="AM81" s="202"/>
      <c r="AN81" s="202"/>
      <c r="AO81" s="202"/>
    </row>
    <row r="82" spans="2:41" s="27" customFormat="1" ht="15" customHeight="1">
      <c r="B82" s="927"/>
      <c r="C82" s="941"/>
      <c r="D82" s="937"/>
      <c r="E82" s="937"/>
      <c r="F82" s="937"/>
      <c r="G82" s="937"/>
      <c r="H82" s="1092" t="s">
        <v>525</v>
      </c>
      <c r="I82" s="1093"/>
      <c r="J82" s="1093"/>
      <c r="K82" s="1093"/>
      <c r="L82" s="1094"/>
      <c r="M82" s="1016">
        <f>IF('入力シート'!D99=0,"",'入力シート'!D99)</f>
      </c>
      <c r="N82" s="1017"/>
      <c r="O82" s="1017"/>
      <c r="P82" s="1017"/>
      <c r="Q82" s="1017"/>
      <c r="R82" s="1017"/>
      <c r="S82" s="1017"/>
      <c r="T82" s="1017"/>
      <c r="U82" s="1017"/>
      <c r="V82" s="1017"/>
      <c r="W82" s="1017"/>
      <c r="X82" s="1017"/>
      <c r="Y82" s="1017"/>
      <c r="Z82" s="1017"/>
      <c r="AA82" s="1017"/>
      <c r="AB82" s="1017"/>
      <c r="AC82" s="1017"/>
      <c r="AD82" s="1017"/>
      <c r="AE82" s="1018"/>
      <c r="AF82" s="1018"/>
      <c r="AG82" s="1018"/>
      <c r="AH82" s="1019"/>
      <c r="AJ82" s="202"/>
      <c r="AK82" s="202"/>
      <c r="AL82" s="202"/>
      <c r="AM82" s="202"/>
      <c r="AN82" s="202"/>
      <c r="AO82" s="202"/>
    </row>
    <row r="83" spans="2:41" s="27" customFormat="1" ht="15" customHeight="1">
      <c r="B83" s="927"/>
      <c r="C83" s="941"/>
      <c r="D83" s="937"/>
      <c r="E83" s="937"/>
      <c r="F83" s="937"/>
      <c r="G83" s="937"/>
      <c r="H83" s="1022"/>
      <c r="I83" s="1023"/>
      <c r="J83" s="1023"/>
      <c r="K83" s="1023"/>
      <c r="L83" s="1024"/>
      <c r="M83" s="1012"/>
      <c r="N83" s="1013"/>
      <c r="O83" s="1013"/>
      <c r="P83" s="1013"/>
      <c r="Q83" s="1013"/>
      <c r="R83" s="1013"/>
      <c r="S83" s="1013"/>
      <c r="T83" s="1013"/>
      <c r="U83" s="1013"/>
      <c r="V83" s="1013"/>
      <c r="W83" s="1013"/>
      <c r="X83" s="1013"/>
      <c r="Y83" s="1013"/>
      <c r="Z83" s="1013"/>
      <c r="AA83" s="1013"/>
      <c r="AB83" s="1013"/>
      <c r="AC83" s="1013"/>
      <c r="AD83" s="1013"/>
      <c r="AE83" s="1014"/>
      <c r="AF83" s="1014"/>
      <c r="AG83" s="1014"/>
      <c r="AH83" s="1015"/>
      <c r="AJ83" s="202"/>
      <c r="AK83" s="202"/>
      <c r="AL83" s="202"/>
      <c r="AM83" s="202"/>
      <c r="AN83" s="202"/>
      <c r="AO83" s="202"/>
    </row>
    <row r="84" spans="2:41" s="27" customFormat="1" ht="30" customHeight="1">
      <c r="B84" s="927"/>
      <c r="C84" s="941" t="s">
        <v>749</v>
      </c>
      <c r="D84" s="937"/>
      <c r="E84" s="937"/>
      <c r="F84" s="937"/>
      <c r="G84" s="937"/>
      <c r="H84" s="937" t="s">
        <v>750</v>
      </c>
      <c r="I84" s="937"/>
      <c r="J84" s="937"/>
      <c r="K84" s="937"/>
      <c r="L84" s="938"/>
      <c r="M84" s="958">
        <f>IF('入力シート'!D104=0,"",'入力シート'!D104)</f>
      </c>
      <c r="N84" s="959"/>
      <c r="O84" s="959"/>
      <c r="P84" s="959"/>
      <c r="Q84" s="959"/>
      <c r="R84" s="959"/>
      <c r="S84" s="959"/>
      <c r="T84" s="959"/>
      <c r="U84" s="959"/>
      <c r="V84" s="959"/>
      <c r="W84" s="959"/>
      <c r="X84" s="959"/>
      <c r="Y84" s="959"/>
      <c r="Z84" s="959"/>
      <c r="AA84" s="959"/>
      <c r="AB84" s="959"/>
      <c r="AC84" s="959"/>
      <c r="AD84" s="959"/>
      <c r="AE84" s="960"/>
      <c r="AF84" s="960"/>
      <c r="AG84" s="960"/>
      <c r="AH84" s="961"/>
      <c r="AJ84" s="202"/>
      <c r="AK84" s="202"/>
      <c r="AL84" s="202"/>
      <c r="AM84" s="202"/>
      <c r="AN84" s="202"/>
      <c r="AO84" s="202"/>
    </row>
    <row r="85" spans="2:41" s="27" customFormat="1" ht="30" customHeight="1">
      <c r="B85" s="927"/>
      <c r="C85" s="941"/>
      <c r="D85" s="937"/>
      <c r="E85" s="937"/>
      <c r="F85" s="937"/>
      <c r="G85" s="937"/>
      <c r="H85" s="937" t="s">
        <v>751</v>
      </c>
      <c r="I85" s="937"/>
      <c r="J85" s="937"/>
      <c r="K85" s="937"/>
      <c r="L85" s="938"/>
      <c r="M85" s="958">
        <f>IF('入力シート'!D109=0,"",'入力シート'!D109)</f>
      </c>
      <c r="N85" s="959"/>
      <c r="O85" s="959"/>
      <c r="P85" s="959"/>
      <c r="Q85" s="959"/>
      <c r="R85" s="959"/>
      <c r="S85" s="959"/>
      <c r="T85" s="959"/>
      <c r="U85" s="959"/>
      <c r="V85" s="959"/>
      <c r="W85" s="959"/>
      <c r="X85" s="959"/>
      <c r="Y85" s="959"/>
      <c r="Z85" s="959"/>
      <c r="AA85" s="959"/>
      <c r="AB85" s="959"/>
      <c r="AC85" s="959"/>
      <c r="AD85" s="959"/>
      <c r="AE85" s="960"/>
      <c r="AF85" s="960"/>
      <c r="AG85" s="960"/>
      <c r="AH85" s="961"/>
      <c r="AJ85" s="202"/>
      <c r="AK85" s="202"/>
      <c r="AL85" s="202"/>
      <c r="AM85" s="202"/>
      <c r="AN85" s="202"/>
      <c r="AO85" s="202"/>
    </row>
    <row r="86" spans="2:41" s="27" customFormat="1" ht="30" customHeight="1">
      <c r="B86" s="927"/>
      <c r="C86" s="941"/>
      <c r="D86" s="937"/>
      <c r="E86" s="937"/>
      <c r="F86" s="937"/>
      <c r="G86" s="937"/>
      <c r="H86" s="937" t="s">
        <v>752</v>
      </c>
      <c r="I86" s="937"/>
      <c r="J86" s="937"/>
      <c r="K86" s="937"/>
      <c r="L86" s="938"/>
      <c r="M86" s="958">
        <f>IF('入力シート'!D114=0,"",'入力シート'!D114)</f>
      </c>
      <c r="N86" s="959"/>
      <c r="O86" s="959"/>
      <c r="P86" s="959"/>
      <c r="Q86" s="959"/>
      <c r="R86" s="959"/>
      <c r="S86" s="959"/>
      <c r="T86" s="959"/>
      <c r="U86" s="959"/>
      <c r="V86" s="959"/>
      <c r="W86" s="959"/>
      <c r="X86" s="959"/>
      <c r="Y86" s="959"/>
      <c r="Z86" s="959"/>
      <c r="AA86" s="959"/>
      <c r="AB86" s="959"/>
      <c r="AC86" s="959"/>
      <c r="AD86" s="959"/>
      <c r="AE86" s="960"/>
      <c r="AF86" s="960"/>
      <c r="AG86" s="960"/>
      <c r="AH86" s="961"/>
      <c r="AJ86" s="202"/>
      <c r="AK86" s="202"/>
      <c r="AL86" s="202"/>
      <c r="AM86" s="202"/>
      <c r="AN86" s="202"/>
      <c r="AO86" s="202"/>
    </row>
    <row r="87" spans="2:41" s="27" customFormat="1" ht="30" customHeight="1">
      <c r="B87" s="927"/>
      <c r="C87" s="941"/>
      <c r="D87" s="937"/>
      <c r="E87" s="937"/>
      <c r="F87" s="937"/>
      <c r="G87" s="937"/>
      <c r="H87" s="937" t="s">
        <v>140</v>
      </c>
      <c r="I87" s="937"/>
      <c r="J87" s="937"/>
      <c r="K87" s="937"/>
      <c r="L87" s="938"/>
      <c r="M87" s="955">
        <f>IF('入力シート'!G118="","",'入力シート'!D118&amp;'入力シート'!G118&amp;'入力シート'!I118&amp;'入力シート'!J118&amp;'入力シート'!L118&amp;'入力シート'!M118&amp;'入力シート'!O118)</f>
      </c>
      <c r="N87" s="956"/>
      <c r="O87" s="956"/>
      <c r="P87" s="956"/>
      <c r="Q87" s="956"/>
      <c r="R87" s="956"/>
      <c r="S87" s="956"/>
      <c r="T87" s="956"/>
      <c r="U87" s="956"/>
      <c r="V87" s="956"/>
      <c r="W87" s="956"/>
      <c r="X87" s="956"/>
      <c r="Y87" s="956"/>
      <c r="Z87" s="956"/>
      <c r="AA87" s="956"/>
      <c r="AB87" s="956"/>
      <c r="AC87" s="956"/>
      <c r="AD87" s="957"/>
      <c r="AE87" s="951"/>
      <c r="AF87" s="952"/>
      <c r="AG87" s="951"/>
      <c r="AH87" s="962"/>
      <c r="AJ87" s="202"/>
      <c r="AK87" s="202"/>
      <c r="AL87" s="202"/>
      <c r="AM87" s="202"/>
      <c r="AN87" s="202"/>
      <c r="AO87" s="202"/>
    </row>
    <row r="88" spans="2:41" s="27" customFormat="1" ht="30" customHeight="1">
      <c r="B88" s="927"/>
      <c r="C88" s="942"/>
      <c r="D88" s="935"/>
      <c r="E88" s="935"/>
      <c r="F88" s="935"/>
      <c r="G88" s="935"/>
      <c r="H88" s="935" t="s">
        <v>753</v>
      </c>
      <c r="I88" s="935"/>
      <c r="J88" s="935"/>
      <c r="K88" s="935"/>
      <c r="L88" s="936"/>
      <c r="M88" s="991">
        <f>IF('入力シート'!D122=0,"",'入力シート'!D122)</f>
      </c>
      <c r="N88" s="992"/>
      <c r="O88" s="992"/>
      <c r="P88" s="992"/>
      <c r="Q88" s="992"/>
      <c r="R88" s="992"/>
      <c r="S88" s="992"/>
      <c r="T88" s="992"/>
      <c r="U88" s="992"/>
      <c r="V88" s="992"/>
      <c r="W88" s="992"/>
      <c r="X88" s="992"/>
      <c r="Y88" s="992"/>
      <c r="Z88" s="992"/>
      <c r="AA88" s="992"/>
      <c r="AB88" s="992"/>
      <c r="AC88" s="992"/>
      <c r="AD88" s="993"/>
      <c r="AE88" s="953"/>
      <c r="AF88" s="994"/>
      <c r="AG88" s="953"/>
      <c r="AH88" s="954"/>
      <c r="AJ88" s="202"/>
      <c r="AK88" s="202"/>
      <c r="AL88" s="202"/>
      <c r="AM88" s="202"/>
      <c r="AN88" s="202"/>
      <c r="AO88" s="202"/>
    </row>
    <row r="89" spans="2:41" s="27" customFormat="1" ht="18" customHeight="1">
      <c r="B89" s="927"/>
      <c r="C89" s="943" t="s">
        <v>1185</v>
      </c>
      <c r="D89" s="937"/>
      <c r="E89" s="937"/>
      <c r="F89" s="937"/>
      <c r="G89" s="937"/>
      <c r="H89" s="937" t="s">
        <v>754</v>
      </c>
      <c r="I89" s="937"/>
      <c r="J89" s="937"/>
      <c r="K89" s="937"/>
      <c r="L89" s="938"/>
      <c r="M89" s="958">
        <f>IF('入力シート'!D133=0,"",'入力シート'!D133)</f>
      </c>
      <c r="N89" s="959"/>
      <c r="O89" s="959"/>
      <c r="P89" s="959"/>
      <c r="Q89" s="959"/>
      <c r="R89" s="959"/>
      <c r="S89" s="959"/>
      <c r="T89" s="959"/>
      <c r="U89" s="959"/>
      <c r="V89" s="959"/>
      <c r="W89" s="959"/>
      <c r="X89" s="959"/>
      <c r="Y89" s="959"/>
      <c r="Z89" s="959"/>
      <c r="AA89" s="959"/>
      <c r="AB89" s="959"/>
      <c r="AC89" s="959"/>
      <c r="AD89" s="959"/>
      <c r="AE89" s="951"/>
      <c r="AF89" s="952"/>
      <c r="AG89" s="951"/>
      <c r="AH89" s="962"/>
      <c r="AJ89" s="202"/>
      <c r="AK89" s="202"/>
      <c r="AL89" s="202"/>
      <c r="AM89" s="202"/>
      <c r="AN89" s="202"/>
      <c r="AO89" s="202"/>
    </row>
    <row r="90" spans="2:41" s="27" customFormat="1" ht="28.5" customHeight="1">
      <c r="B90" s="927"/>
      <c r="C90" s="941"/>
      <c r="D90" s="937"/>
      <c r="E90" s="937"/>
      <c r="F90" s="937"/>
      <c r="G90" s="937"/>
      <c r="H90" s="1004" t="s">
        <v>755</v>
      </c>
      <c r="I90" s="1004"/>
      <c r="J90" s="1004"/>
      <c r="K90" s="1004"/>
      <c r="L90" s="1005"/>
      <c r="M90" s="1002">
        <f>IF('入力シート'!D140=0,"",'入力シート'!D140)</f>
      </c>
      <c r="N90" s="1003"/>
      <c r="O90" s="1003"/>
      <c r="P90" s="1003"/>
      <c r="Q90" s="1003"/>
      <c r="R90" s="1003"/>
      <c r="S90" s="1003"/>
      <c r="T90" s="1003"/>
      <c r="U90" s="1003"/>
      <c r="V90" s="1003"/>
      <c r="W90" s="1003"/>
      <c r="X90" s="1003"/>
      <c r="Y90" s="1003"/>
      <c r="Z90" s="1003"/>
      <c r="AA90" s="1003"/>
      <c r="AB90" s="1003"/>
      <c r="AC90" s="1003"/>
      <c r="AD90" s="1003"/>
      <c r="AE90" s="960"/>
      <c r="AF90" s="960"/>
      <c r="AG90" s="960"/>
      <c r="AH90" s="961"/>
      <c r="AJ90" s="202"/>
      <c r="AK90" s="202"/>
      <c r="AL90" s="202"/>
      <c r="AM90" s="202"/>
      <c r="AN90" s="202"/>
      <c r="AO90" s="202"/>
    </row>
    <row r="91" spans="2:41" s="27" customFormat="1" ht="18" customHeight="1">
      <c r="B91" s="927"/>
      <c r="C91" s="941" t="s">
        <v>710</v>
      </c>
      <c r="D91" s="937"/>
      <c r="E91" s="937"/>
      <c r="F91" s="937"/>
      <c r="G91" s="937"/>
      <c r="H91" s="937"/>
      <c r="I91" s="937"/>
      <c r="J91" s="937"/>
      <c r="K91" s="937"/>
      <c r="L91" s="938"/>
      <c r="M91" s="958">
        <f>IF('入力シート'!D145=0,"",'入力シート'!D145)</f>
      </c>
      <c r="N91" s="959"/>
      <c r="O91" s="959"/>
      <c r="P91" s="959"/>
      <c r="Q91" s="959"/>
      <c r="R91" s="959"/>
      <c r="S91" s="959"/>
      <c r="T91" s="959"/>
      <c r="U91" s="959"/>
      <c r="V91" s="959"/>
      <c r="W91" s="959"/>
      <c r="X91" s="959"/>
      <c r="Y91" s="959"/>
      <c r="Z91" s="959"/>
      <c r="AA91" s="959"/>
      <c r="AB91" s="959"/>
      <c r="AC91" s="959"/>
      <c r="AD91" s="959"/>
      <c r="AE91" s="951"/>
      <c r="AF91" s="952"/>
      <c r="AG91" s="951"/>
      <c r="AH91" s="962"/>
      <c r="AJ91" s="202" t="s">
        <v>183</v>
      </c>
      <c r="AK91" s="202">
        <f>IF(M89="","",IF(LEFT(M89,2)="04",IF(M91="","0299","01"&amp;LEFT(M91,2)),"0399"))</f>
      </c>
      <c r="AL91" s="202"/>
      <c r="AM91" s="202"/>
      <c r="AN91" s="202"/>
      <c r="AO91" s="202"/>
    </row>
    <row r="92" spans="2:41" s="27" customFormat="1" ht="18" customHeight="1">
      <c r="B92" s="927"/>
      <c r="C92" s="943" t="s">
        <v>1186</v>
      </c>
      <c r="D92" s="937"/>
      <c r="E92" s="937"/>
      <c r="F92" s="937"/>
      <c r="G92" s="937"/>
      <c r="H92" s="937" t="s">
        <v>754</v>
      </c>
      <c r="I92" s="937"/>
      <c r="J92" s="937"/>
      <c r="K92" s="937"/>
      <c r="L92" s="938"/>
      <c r="M92" s="958">
        <f>IF('入力シート'!D155=0,"",'入力シート'!D155)</f>
      </c>
      <c r="N92" s="959"/>
      <c r="O92" s="959"/>
      <c r="P92" s="959"/>
      <c r="Q92" s="959"/>
      <c r="R92" s="959"/>
      <c r="S92" s="959"/>
      <c r="T92" s="959"/>
      <c r="U92" s="959"/>
      <c r="V92" s="959"/>
      <c r="W92" s="959"/>
      <c r="X92" s="959"/>
      <c r="Y92" s="959"/>
      <c r="Z92" s="959"/>
      <c r="AA92" s="959"/>
      <c r="AB92" s="959"/>
      <c r="AC92" s="959"/>
      <c r="AD92" s="959"/>
      <c r="AE92" s="951"/>
      <c r="AF92" s="952"/>
      <c r="AG92" s="951"/>
      <c r="AH92" s="962"/>
      <c r="AJ92" s="202"/>
      <c r="AK92" s="202"/>
      <c r="AL92" s="202"/>
      <c r="AM92" s="202"/>
      <c r="AN92" s="202"/>
      <c r="AO92" s="202"/>
    </row>
    <row r="93" spans="2:41" s="27" customFormat="1" ht="31.5" customHeight="1">
      <c r="B93" s="927"/>
      <c r="C93" s="941"/>
      <c r="D93" s="937"/>
      <c r="E93" s="937"/>
      <c r="F93" s="937"/>
      <c r="G93" s="937"/>
      <c r="H93" s="1004" t="s">
        <v>755</v>
      </c>
      <c r="I93" s="1004"/>
      <c r="J93" s="1004"/>
      <c r="K93" s="1004"/>
      <c r="L93" s="1005"/>
      <c r="M93" s="1002">
        <f>IF('入力シート'!D162=0,"",'入力シート'!D162)</f>
      </c>
      <c r="N93" s="1003"/>
      <c r="O93" s="1003"/>
      <c r="P93" s="1003"/>
      <c r="Q93" s="1003"/>
      <c r="R93" s="1003"/>
      <c r="S93" s="1003"/>
      <c r="T93" s="1003"/>
      <c r="U93" s="1003"/>
      <c r="V93" s="1003"/>
      <c r="W93" s="1003"/>
      <c r="X93" s="1003"/>
      <c r="Y93" s="1003"/>
      <c r="Z93" s="1003"/>
      <c r="AA93" s="1003"/>
      <c r="AB93" s="1003"/>
      <c r="AC93" s="1003"/>
      <c r="AD93" s="1003"/>
      <c r="AE93" s="960"/>
      <c r="AF93" s="960"/>
      <c r="AG93" s="960"/>
      <c r="AH93" s="961"/>
      <c r="AJ93" s="202"/>
      <c r="AK93" s="202"/>
      <c r="AL93" s="202"/>
      <c r="AM93" s="202"/>
      <c r="AN93" s="202"/>
      <c r="AO93" s="202"/>
    </row>
    <row r="94" spans="2:41" s="27" customFormat="1" ht="18" customHeight="1">
      <c r="B94" s="927"/>
      <c r="C94" s="929" t="s">
        <v>70</v>
      </c>
      <c r="D94" s="930"/>
      <c r="E94" s="930"/>
      <c r="F94" s="930"/>
      <c r="G94" s="930"/>
      <c r="H94" s="930"/>
      <c r="I94" s="930"/>
      <c r="J94" s="930"/>
      <c r="K94" s="930"/>
      <c r="L94" s="931"/>
      <c r="M94" s="1033">
        <f>M29</f>
      </c>
      <c r="N94" s="1034"/>
      <c r="O94" s="1034"/>
      <c r="P94" s="1034"/>
      <c r="Q94" s="1034"/>
      <c r="R94" s="1034"/>
      <c r="S94" s="1034"/>
      <c r="T94" s="1034"/>
      <c r="U94" s="1034"/>
      <c r="V94" s="1034"/>
      <c r="W94" s="1034"/>
      <c r="X94" s="1034"/>
      <c r="Y94" s="1034"/>
      <c r="Z94" s="1034"/>
      <c r="AA94" s="1034"/>
      <c r="AB94" s="1034"/>
      <c r="AC94" s="1034"/>
      <c r="AD94" s="1035"/>
      <c r="AE94" s="895"/>
      <c r="AF94" s="894"/>
      <c r="AG94" s="895"/>
      <c r="AH94" s="977"/>
      <c r="AJ94" s="202"/>
      <c r="AK94" s="202"/>
      <c r="AL94" s="202"/>
      <c r="AM94" s="202"/>
      <c r="AN94" s="202"/>
      <c r="AO94" s="202"/>
    </row>
    <row r="95" spans="2:41" s="27" customFormat="1" ht="18" customHeight="1">
      <c r="B95" s="928"/>
      <c r="C95" s="941" t="s">
        <v>758</v>
      </c>
      <c r="D95" s="937"/>
      <c r="E95" s="937"/>
      <c r="F95" s="937"/>
      <c r="G95" s="937"/>
      <c r="H95" s="937"/>
      <c r="I95" s="937"/>
      <c r="J95" s="937"/>
      <c r="K95" s="937"/>
      <c r="L95" s="938"/>
      <c r="M95" s="955">
        <f>M30</f>
      </c>
      <c r="N95" s="956"/>
      <c r="O95" s="956"/>
      <c r="P95" s="956"/>
      <c r="Q95" s="956"/>
      <c r="R95" s="956"/>
      <c r="S95" s="956"/>
      <c r="T95" s="956"/>
      <c r="U95" s="956"/>
      <c r="V95" s="956"/>
      <c r="W95" s="956"/>
      <c r="X95" s="956"/>
      <c r="Y95" s="956"/>
      <c r="Z95" s="956"/>
      <c r="AA95" s="956"/>
      <c r="AB95" s="956"/>
      <c r="AC95" s="956"/>
      <c r="AD95" s="957"/>
      <c r="AE95" s="953"/>
      <c r="AF95" s="994"/>
      <c r="AG95" s="951"/>
      <c r="AH95" s="962"/>
      <c r="AJ95" s="202"/>
      <c r="AK95" s="202"/>
      <c r="AL95" s="202"/>
      <c r="AM95" s="202"/>
      <c r="AN95" s="202"/>
      <c r="AO95" s="202"/>
    </row>
    <row r="96" spans="2:41" s="27" customFormat="1" ht="30" customHeight="1">
      <c r="B96" s="986" t="s">
        <v>276</v>
      </c>
      <c r="C96" s="1036" t="s">
        <v>164</v>
      </c>
      <c r="D96" s="939"/>
      <c r="E96" s="939"/>
      <c r="F96" s="939"/>
      <c r="G96" s="939"/>
      <c r="H96" s="939" t="s">
        <v>764</v>
      </c>
      <c r="I96" s="939"/>
      <c r="J96" s="939"/>
      <c r="K96" s="939"/>
      <c r="L96" s="940"/>
      <c r="M96" s="1063">
        <f>IF(AK43=1,AK44,IF('入力シート'!D232=0,"",'入力シート'!D232))</f>
      </c>
      <c r="N96" s="1064"/>
      <c r="O96" s="1064"/>
      <c r="P96" s="1064"/>
      <c r="Q96" s="1064"/>
      <c r="R96" s="1064"/>
      <c r="S96" s="1064"/>
      <c r="T96" s="1064"/>
      <c r="U96" s="1064"/>
      <c r="V96" s="1064"/>
      <c r="W96" s="1064"/>
      <c r="X96" s="1064"/>
      <c r="Y96" s="1064"/>
      <c r="Z96" s="1064"/>
      <c r="AA96" s="1064"/>
      <c r="AB96" s="1064"/>
      <c r="AC96" s="1064"/>
      <c r="AD96" s="1064"/>
      <c r="AE96" s="1065"/>
      <c r="AF96" s="1065"/>
      <c r="AG96" s="1065"/>
      <c r="AH96" s="1066"/>
      <c r="AJ96" s="202" t="s">
        <v>20</v>
      </c>
      <c r="AK96" s="202">
        <f>IF('入力シート'!AP291=TRUE,1,0)</f>
        <v>0</v>
      </c>
      <c r="AL96" s="202"/>
      <c r="AM96" s="202"/>
      <c r="AN96" s="202"/>
      <c r="AO96" s="202"/>
    </row>
    <row r="97" spans="2:41" s="27" customFormat="1" ht="30" customHeight="1">
      <c r="B97" s="987"/>
      <c r="C97" s="941"/>
      <c r="D97" s="937"/>
      <c r="E97" s="937"/>
      <c r="F97" s="937"/>
      <c r="G97" s="937"/>
      <c r="H97" s="1004" t="s">
        <v>755</v>
      </c>
      <c r="I97" s="1004"/>
      <c r="J97" s="1004"/>
      <c r="K97" s="1004"/>
      <c r="L97" s="1005"/>
      <c r="M97" s="1002">
        <f>IF(AK43=1,"",IF('入力シート'!D248=0,"",'入力シート'!D248))</f>
      </c>
      <c r="N97" s="1003"/>
      <c r="O97" s="1003"/>
      <c r="P97" s="1003"/>
      <c r="Q97" s="1003"/>
      <c r="R97" s="1003"/>
      <c r="S97" s="1003"/>
      <c r="T97" s="1003"/>
      <c r="U97" s="1003"/>
      <c r="V97" s="1003"/>
      <c r="W97" s="1003"/>
      <c r="X97" s="1003"/>
      <c r="Y97" s="1003"/>
      <c r="Z97" s="1003"/>
      <c r="AA97" s="1003"/>
      <c r="AB97" s="1003"/>
      <c r="AC97" s="1003"/>
      <c r="AD97" s="1003"/>
      <c r="AE97" s="960"/>
      <c r="AF97" s="960"/>
      <c r="AG97" s="960"/>
      <c r="AH97" s="961"/>
      <c r="AJ97" s="202"/>
      <c r="AK97" s="202"/>
      <c r="AL97" s="202"/>
      <c r="AM97" s="202"/>
      <c r="AN97" s="202"/>
      <c r="AO97" s="202"/>
    </row>
    <row r="98" spans="2:41" s="27" customFormat="1" ht="30" customHeight="1">
      <c r="B98" s="987"/>
      <c r="C98" s="941"/>
      <c r="D98" s="937"/>
      <c r="E98" s="937"/>
      <c r="F98" s="937"/>
      <c r="G98" s="937"/>
      <c r="H98" s="937" t="s">
        <v>70</v>
      </c>
      <c r="I98" s="937"/>
      <c r="J98" s="937"/>
      <c r="K98" s="937"/>
      <c r="L98" s="938"/>
      <c r="M98" s="955">
        <f>IF(AK43=1,"",IF('入力シート'!D253=0,"",'入力シート'!D253))</f>
      </c>
      <c r="N98" s="956"/>
      <c r="O98" s="956"/>
      <c r="P98" s="956"/>
      <c r="Q98" s="956"/>
      <c r="R98" s="956"/>
      <c r="S98" s="956"/>
      <c r="T98" s="956"/>
      <c r="U98" s="956"/>
      <c r="V98" s="956"/>
      <c r="W98" s="956"/>
      <c r="X98" s="956"/>
      <c r="Y98" s="956"/>
      <c r="Z98" s="956"/>
      <c r="AA98" s="956"/>
      <c r="AB98" s="956"/>
      <c r="AC98" s="956"/>
      <c r="AD98" s="957"/>
      <c r="AE98" s="951"/>
      <c r="AF98" s="952"/>
      <c r="AG98" s="951"/>
      <c r="AH98" s="962"/>
      <c r="AJ98" s="202"/>
      <c r="AK98" s="202"/>
      <c r="AL98" s="202"/>
      <c r="AM98" s="202"/>
      <c r="AN98" s="202"/>
      <c r="AO98" s="202"/>
    </row>
    <row r="99" spans="2:41" s="27" customFormat="1" ht="30" customHeight="1">
      <c r="B99" s="987"/>
      <c r="C99" s="941"/>
      <c r="D99" s="937"/>
      <c r="E99" s="937"/>
      <c r="F99" s="937"/>
      <c r="G99" s="937"/>
      <c r="H99" s="937" t="s">
        <v>758</v>
      </c>
      <c r="I99" s="937"/>
      <c r="J99" s="937"/>
      <c r="K99" s="937"/>
      <c r="L99" s="938"/>
      <c r="M99" s="955">
        <f>IF(AK43=1,"",IF('入力シート'!D254=0,"",'入力シート'!D254))</f>
      </c>
      <c r="N99" s="956"/>
      <c r="O99" s="956"/>
      <c r="P99" s="956"/>
      <c r="Q99" s="956"/>
      <c r="R99" s="956"/>
      <c r="S99" s="956"/>
      <c r="T99" s="956"/>
      <c r="U99" s="956"/>
      <c r="V99" s="956"/>
      <c r="W99" s="956"/>
      <c r="X99" s="956"/>
      <c r="Y99" s="956"/>
      <c r="Z99" s="956"/>
      <c r="AA99" s="956"/>
      <c r="AB99" s="956"/>
      <c r="AC99" s="956"/>
      <c r="AD99" s="957"/>
      <c r="AE99" s="951"/>
      <c r="AF99" s="952"/>
      <c r="AG99" s="951"/>
      <c r="AH99" s="962"/>
      <c r="AJ99" s="202"/>
      <c r="AK99" s="202"/>
      <c r="AL99" s="202"/>
      <c r="AM99" s="202"/>
      <c r="AN99" s="202"/>
      <c r="AO99" s="202"/>
    </row>
    <row r="100" spans="2:41" s="27" customFormat="1" ht="30" customHeight="1">
      <c r="B100" s="987"/>
      <c r="C100" s="941"/>
      <c r="D100" s="937"/>
      <c r="E100" s="937"/>
      <c r="F100" s="937"/>
      <c r="G100" s="937"/>
      <c r="H100" s="937" t="s">
        <v>750</v>
      </c>
      <c r="I100" s="937"/>
      <c r="J100" s="937"/>
      <c r="K100" s="937"/>
      <c r="L100" s="938"/>
      <c r="M100" s="958">
        <f>IF(AK43=1,"",IF('入力シート'!D259=0,"",'入力シート'!D259))</f>
      </c>
      <c r="N100" s="959"/>
      <c r="O100" s="959"/>
      <c r="P100" s="959"/>
      <c r="Q100" s="959"/>
      <c r="R100" s="959"/>
      <c r="S100" s="959"/>
      <c r="T100" s="959"/>
      <c r="U100" s="959"/>
      <c r="V100" s="959"/>
      <c r="W100" s="959"/>
      <c r="X100" s="959"/>
      <c r="Y100" s="959"/>
      <c r="Z100" s="959"/>
      <c r="AA100" s="959"/>
      <c r="AB100" s="959"/>
      <c r="AC100" s="959"/>
      <c r="AD100" s="959"/>
      <c r="AE100" s="960"/>
      <c r="AF100" s="960"/>
      <c r="AG100" s="960"/>
      <c r="AH100" s="961"/>
      <c r="AJ100" s="202"/>
      <c r="AK100" s="202"/>
      <c r="AL100" s="202"/>
      <c r="AM100" s="202"/>
      <c r="AN100" s="202"/>
      <c r="AO100" s="202"/>
    </row>
    <row r="101" spans="2:41" s="27" customFormat="1" ht="30" customHeight="1">
      <c r="B101" s="987"/>
      <c r="C101" s="941"/>
      <c r="D101" s="937"/>
      <c r="E101" s="937"/>
      <c r="F101" s="937"/>
      <c r="G101" s="937"/>
      <c r="H101" s="937" t="s">
        <v>751</v>
      </c>
      <c r="I101" s="937"/>
      <c r="J101" s="937"/>
      <c r="K101" s="937"/>
      <c r="L101" s="938"/>
      <c r="M101" s="958">
        <f aca="true" t="shared" si="0" ref="M101:M106">M50</f>
      </c>
      <c r="N101" s="959"/>
      <c r="O101" s="959"/>
      <c r="P101" s="959"/>
      <c r="Q101" s="959"/>
      <c r="R101" s="959"/>
      <c r="S101" s="959"/>
      <c r="T101" s="959"/>
      <c r="U101" s="959"/>
      <c r="V101" s="959"/>
      <c r="W101" s="959"/>
      <c r="X101" s="959"/>
      <c r="Y101" s="959"/>
      <c r="Z101" s="959"/>
      <c r="AA101" s="959"/>
      <c r="AB101" s="959"/>
      <c r="AC101" s="959"/>
      <c r="AD101" s="959"/>
      <c r="AE101" s="960"/>
      <c r="AF101" s="960"/>
      <c r="AG101" s="960"/>
      <c r="AH101" s="961"/>
      <c r="AJ101" s="202"/>
      <c r="AK101" s="202"/>
      <c r="AL101" s="202"/>
      <c r="AM101" s="202"/>
      <c r="AN101" s="202"/>
      <c r="AO101" s="202"/>
    </row>
    <row r="102" spans="2:41" s="27" customFormat="1" ht="30" customHeight="1">
      <c r="B102" s="987"/>
      <c r="C102" s="941"/>
      <c r="D102" s="937"/>
      <c r="E102" s="937"/>
      <c r="F102" s="937"/>
      <c r="G102" s="937"/>
      <c r="H102" s="937" t="s">
        <v>752</v>
      </c>
      <c r="I102" s="937"/>
      <c r="J102" s="937"/>
      <c r="K102" s="937"/>
      <c r="L102" s="938"/>
      <c r="M102" s="958">
        <f t="shared" si="0"/>
      </c>
      <c r="N102" s="959"/>
      <c r="O102" s="959"/>
      <c r="P102" s="959"/>
      <c r="Q102" s="959"/>
      <c r="R102" s="959"/>
      <c r="S102" s="959"/>
      <c r="T102" s="959"/>
      <c r="U102" s="959"/>
      <c r="V102" s="959"/>
      <c r="W102" s="959"/>
      <c r="X102" s="959"/>
      <c r="Y102" s="959"/>
      <c r="Z102" s="959"/>
      <c r="AA102" s="959"/>
      <c r="AB102" s="959"/>
      <c r="AC102" s="959"/>
      <c r="AD102" s="959"/>
      <c r="AE102" s="960"/>
      <c r="AF102" s="960"/>
      <c r="AG102" s="960"/>
      <c r="AH102" s="961"/>
      <c r="AJ102" s="202"/>
      <c r="AK102" s="202"/>
      <c r="AL102" s="202"/>
      <c r="AM102" s="202"/>
      <c r="AN102" s="202"/>
      <c r="AO102" s="202"/>
    </row>
    <row r="103" spans="2:41" s="27" customFormat="1" ht="30" customHeight="1">
      <c r="B103" s="987"/>
      <c r="C103" s="941"/>
      <c r="D103" s="937"/>
      <c r="E103" s="937"/>
      <c r="F103" s="937"/>
      <c r="G103" s="937"/>
      <c r="H103" s="937" t="s">
        <v>140</v>
      </c>
      <c r="I103" s="937"/>
      <c r="J103" s="937"/>
      <c r="K103" s="937"/>
      <c r="L103" s="938"/>
      <c r="M103" s="955">
        <f t="shared" si="0"/>
      </c>
      <c r="N103" s="956"/>
      <c r="O103" s="956"/>
      <c r="P103" s="956"/>
      <c r="Q103" s="956"/>
      <c r="R103" s="956"/>
      <c r="S103" s="956"/>
      <c r="T103" s="956"/>
      <c r="U103" s="956"/>
      <c r="V103" s="956"/>
      <c r="W103" s="956"/>
      <c r="X103" s="956"/>
      <c r="Y103" s="956"/>
      <c r="Z103" s="956"/>
      <c r="AA103" s="956"/>
      <c r="AB103" s="956"/>
      <c r="AC103" s="956"/>
      <c r="AD103" s="957"/>
      <c r="AE103" s="951"/>
      <c r="AF103" s="952"/>
      <c r="AG103" s="951"/>
      <c r="AH103" s="962"/>
      <c r="AJ103" s="202" t="s">
        <v>241</v>
      </c>
      <c r="AK103" s="202">
        <f>IF($AK106=1,"",IF('入力シート'!D346=0,"",IF('入力シート'!AP347="w","",'入力シート'!D346)))</f>
      </c>
      <c r="AL103" s="202"/>
      <c r="AM103" s="202"/>
      <c r="AN103" s="202"/>
      <c r="AO103" s="202"/>
    </row>
    <row r="104" spans="2:41" s="27" customFormat="1" ht="30" customHeight="1">
      <c r="B104" s="988"/>
      <c r="C104" s="942"/>
      <c r="D104" s="935"/>
      <c r="E104" s="935"/>
      <c r="F104" s="935"/>
      <c r="G104" s="935"/>
      <c r="H104" s="935" t="s">
        <v>753</v>
      </c>
      <c r="I104" s="935"/>
      <c r="J104" s="935"/>
      <c r="K104" s="935"/>
      <c r="L104" s="936"/>
      <c r="M104" s="991">
        <f t="shared" si="0"/>
      </c>
      <c r="N104" s="992"/>
      <c r="O104" s="992"/>
      <c r="P104" s="992"/>
      <c r="Q104" s="992"/>
      <c r="R104" s="992"/>
      <c r="S104" s="992"/>
      <c r="T104" s="992"/>
      <c r="U104" s="992"/>
      <c r="V104" s="992"/>
      <c r="W104" s="992"/>
      <c r="X104" s="992"/>
      <c r="Y104" s="992"/>
      <c r="Z104" s="992"/>
      <c r="AA104" s="992"/>
      <c r="AB104" s="992"/>
      <c r="AC104" s="992"/>
      <c r="AD104" s="993"/>
      <c r="AE104" s="953"/>
      <c r="AF104" s="994"/>
      <c r="AG104" s="953"/>
      <c r="AH104" s="954"/>
      <c r="AJ104" s="202" t="s">
        <v>242</v>
      </c>
      <c r="AK104" s="202" t="e">
        <f>IF(#REF!=1,"",IF('入力シート'!D347=0,"",IF('入力シート'!AP348="w","",'入力シート'!D347)))</f>
        <v>#REF!</v>
      </c>
      <c r="AL104" s="202"/>
      <c r="AM104" s="202"/>
      <c r="AN104" s="202"/>
      <c r="AO104" s="202"/>
    </row>
    <row r="105" spans="2:41" s="27" customFormat="1" ht="18" customHeight="1">
      <c r="B105" s="316"/>
      <c r="C105" s="997" t="s">
        <v>703</v>
      </c>
      <c r="D105" s="997"/>
      <c r="E105" s="997"/>
      <c r="F105" s="997"/>
      <c r="G105" s="998"/>
      <c r="H105" s="937" t="s">
        <v>70</v>
      </c>
      <c r="I105" s="937"/>
      <c r="J105" s="937"/>
      <c r="K105" s="937"/>
      <c r="L105" s="938"/>
      <c r="M105" s="955">
        <f t="shared" si="0"/>
      </c>
      <c r="N105" s="956"/>
      <c r="O105" s="956"/>
      <c r="P105" s="956"/>
      <c r="Q105" s="956"/>
      <c r="R105" s="956"/>
      <c r="S105" s="956"/>
      <c r="T105" s="956"/>
      <c r="U105" s="956"/>
      <c r="V105" s="956"/>
      <c r="W105" s="956"/>
      <c r="X105" s="956"/>
      <c r="Y105" s="956"/>
      <c r="Z105" s="956"/>
      <c r="AA105" s="956"/>
      <c r="AB105" s="956"/>
      <c r="AC105" s="956"/>
      <c r="AD105" s="957"/>
      <c r="AE105" s="951"/>
      <c r="AF105" s="952"/>
      <c r="AG105" s="951"/>
      <c r="AH105" s="962"/>
      <c r="AJ105" s="202" t="s">
        <v>186</v>
      </c>
      <c r="AK105" s="202" t="s">
        <v>895</v>
      </c>
      <c r="AL105" s="202"/>
      <c r="AM105" s="202"/>
      <c r="AN105" s="202"/>
      <c r="AO105" s="202"/>
    </row>
    <row r="106" spans="2:41" s="27" customFormat="1" ht="18" customHeight="1">
      <c r="B106" s="317"/>
      <c r="C106" s="429"/>
      <c r="D106" s="429"/>
      <c r="E106" s="429"/>
      <c r="F106" s="429"/>
      <c r="G106" s="999"/>
      <c r="H106" s="935" t="s">
        <v>758</v>
      </c>
      <c r="I106" s="935"/>
      <c r="J106" s="935"/>
      <c r="K106" s="935"/>
      <c r="L106" s="936"/>
      <c r="M106" s="991">
        <f t="shared" si="0"/>
      </c>
      <c r="N106" s="992"/>
      <c r="O106" s="992"/>
      <c r="P106" s="992"/>
      <c r="Q106" s="992"/>
      <c r="R106" s="992"/>
      <c r="S106" s="992"/>
      <c r="T106" s="992"/>
      <c r="U106" s="992"/>
      <c r="V106" s="992"/>
      <c r="W106" s="992"/>
      <c r="X106" s="992"/>
      <c r="Y106" s="992"/>
      <c r="Z106" s="992"/>
      <c r="AA106" s="992"/>
      <c r="AB106" s="992"/>
      <c r="AC106" s="992"/>
      <c r="AD106" s="993"/>
      <c r="AE106" s="953"/>
      <c r="AF106" s="994"/>
      <c r="AG106" s="953"/>
      <c r="AH106" s="954"/>
      <c r="AJ106" s="202" t="s">
        <v>23</v>
      </c>
      <c r="AK106" s="202">
        <f>IF('入力シート'!AP343=TRUE,1,0)</f>
        <v>0</v>
      </c>
      <c r="AL106" s="202"/>
      <c r="AM106" s="202"/>
      <c r="AN106" s="202"/>
      <c r="AO106" s="202"/>
    </row>
    <row r="107" spans="2:41" s="27" customFormat="1" ht="18" customHeight="1">
      <c r="B107" s="45"/>
      <c r="C107" s="45"/>
      <c r="D107" s="45"/>
      <c r="E107" s="45"/>
      <c r="F107" s="45"/>
      <c r="G107" s="45"/>
      <c r="H107" s="240"/>
      <c r="I107" s="240"/>
      <c r="J107" s="240"/>
      <c r="K107" s="240"/>
      <c r="L107" s="240"/>
      <c r="M107" s="245"/>
      <c r="N107" s="245"/>
      <c r="O107" s="245"/>
      <c r="P107" s="245"/>
      <c r="Q107" s="245"/>
      <c r="R107" s="245"/>
      <c r="S107" s="245"/>
      <c r="T107" s="245"/>
      <c r="U107" s="245"/>
      <c r="V107" s="245"/>
      <c r="W107" s="245"/>
      <c r="X107" s="245"/>
      <c r="Y107" s="974">
        <f>'入力シート'!N380</f>
      </c>
      <c r="Z107" s="975"/>
      <c r="AA107" s="975"/>
      <c r="AB107" s="975"/>
      <c r="AC107" s="975"/>
      <c r="AD107" s="995">
        <f>'入力シート'!U380</f>
      </c>
      <c r="AE107" s="996"/>
      <c r="AF107" s="996"/>
      <c r="AG107" s="996"/>
      <c r="AH107" s="996"/>
      <c r="AJ107" s="202"/>
      <c r="AK107" s="202"/>
      <c r="AL107" s="202"/>
      <c r="AM107" s="202"/>
      <c r="AN107" s="202"/>
      <c r="AO107" s="202"/>
    </row>
    <row r="108" spans="3:41" s="27" customFormat="1" ht="12.75" customHeight="1">
      <c r="C108" s="326" t="s">
        <v>1170</v>
      </c>
      <c r="D108" s="305"/>
      <c r="E108" s="305"/>
      <c r="F108" s="305"/>
      <c r="G108" s="305"/>
      <c r="H108" s="305"/>
      <c r="I108" s="305"/>
      <c r="J108" s="305"/>
      <c r="K108" s="305"/>
      <c r="L108" s="305"/>
      <c r="M108" s="305"/>
      <c r="N108" s="305"/>
      <c r="O108" s="305"/>
      <c r="P108" s="989" t="s">
        <v>1124</v>
      </c>
      <c r="Q108" s="990"/>
      <c r="R108" s="990"/>
      <c r="S108" s="966">
        <f>S71</f>
      </c>
      <c r="T108" s="967"/>
      <c r="U108" s="967"/>
      <c r="V108" s="967"/>
      <c r="W108" s="967"/>
      <c r="X108" s="967"/>
      <c r="Y108" s="967"/>
      <c r="Z108" s="967"/>
      <c r="AA108" s="967"/>
      <c r="AB108" s="967"/>
      <c r="AC108" s="967"/>
      <c r="AD108" s="967"/>
      <c r="AE108" s="967"/>
      <c r="AF108" s="967"/>
      <c r="AG108" s="968"/>
      <c r="AH108" s="969"/>
      <c r="AJ108" s="202"/>
      <c r="AK108" s="202"/>
      <c r="AL108" s="202"/>
      <c r="AM108" s="202"/>
      <c r="AN108" s="202"/>
      <c r="AO108" s="202"/>
    </row>
    <row r="109" spans="16:41" s="27" customFormat="1" ht="13.5" customHeight="1">
      <c r="P109" s="1001">
        <f>P72</f>
      </c>
      <c r="Q109" s="1001"/>
      <c r="R109" s="1001"/>
      <c r="S109" s="970"/>
      <c r="T109" s="971"/>
      <c r="U109" s="971"/>
      <c r="V109" s="971"/>
      <c r="W109" s="971"/>
      <c r="X109" s="971"/>
      <c r="Y109" s="971"/>
      <c r="Z109" s="971"/>
      <c r="AA109" s="971"/>
      <c r="AB109" s="971"/>
      <c r="AC109" s="971"/>
      <c r="AD109" s="971"/>
      <c r="AE109" s="971"/>
      <c r="AF109" s="971"/>
      <c r="AG109" s="972"/>
      <c r="AH109" s="973"/>
      <c r="AJ109" s="202"/>
      <c r="AK109" s="202"/>
      <c r="AL109" s="202"/>
      <c r="AM109" s="202"/>
      <c r="AN109" s="202"/>
      <c r="AO109" s="202"/>
    </row>
    <row r="110" spans="2:41" s="27" customFormat="1" ht="13.5" customHeight="1">
      <c r="B110" s="1290" t="s">
        <v>768</v>
      </c>
      <c r="C110" s="1291"/>
      <c r="D110" s="1291"/>
      <c r="E110" s="1291"/>
      <c r="F110" s="1291"/>
      <c r="G110" s="1291"/>
      <c r="H110" s="1291"/>
      <c r="I110" s="1291"/>
      <c r="J110" s="1291"/>
      <c r="K110" s="1291"/>
      <c r="L110" s="1291"/>
      <c r="M110" s="1291"/>
      <c r="N110" s="1291"/>
      <c r="O110" s="1291"/>
      <c r="P110" s="1291"/>
      <c r="Q110" s="1291"/>
      <c r="R110" s="1291"/>
      <c r="S110" s="1291"/>
      <c r="T110" s="1291"/>
      <c r="U110" s="1291"/>
      <c r="V110" s="1291"/>
      <c r="W110" s="1291"/>
      <c r="X110" s="1291"/>
      <c r="Y110" s="1291"/>
      <c r="Z110" s="1291"/>
      <c r="AA110" s="1291"/>
      <c r="AB110" s="1291"/>
      <c r="AC110" s="1291"/>
      <c r="AD110" s="1291"/>
      <c r="AE110" s="1291"/>
      <c r="AF110" s="1291"/>
      <c r="AG110" s="1291"/>
      <c r="AH110" s="1291"/>
      <c r="AI110" s="1291"/>
      <c r="AJ110" s="202"/>
      <c r="AK110" s="202"/>
      <c r="AL110" s="202"/>
      <c r="AM110" s="202"/>
      <c r="AN110" s="202"/>
      <c r="AO110" s="202"/>
    </row>
    <row r="111" spans="2:41" s="27" customFormat="1" ht="13.5" customHeight="1">
      <c r="B111" s="1291"/>
      <c r="C111" s="1291"/>
      <c r="D111" s="1291"/>
      <c r="E111" s="1291"/>
      <c r="F111" s="1291"/>
      <c r="G111" s="1291"/>
      <c r="H111" s="1291"/>
      <c r="I111" s="1291"/>
      <c r="J111" s="1291"/>
      <c r="K111" s="1291"/>
      <c r="L111" s="1291"/>
      <c r="M111" s="1291"/>
      <c r="N111" s="1291"/>
      <c r="O111" s="1291"/>
      <c r="P111" s="1291"/>
      <c r="Q111" s="1291"/>
      <c r="R111" s="1291"/>
      <c r="S111" s="1291"/>
      <c r="T111" s="1291"/>
      <c r="U111" s="1291"/>
      <c r="V111" s="1291"/>
      <c r="W111" s="1291"/>
      <c r="X111" s="1291"/>
      <c r="Y111" s="1291"/>
      <c r="Z111" s="1291"/>
      <c r="AA111" s="1291"/>
      <c r="AB111" s="1291"/>
      <c r="AC111" s="1291"/>
      <c r="AD111" s="1291"/>
      <c r="AE111" s="1291"/>
      <c r="AF111" s="1291"/>
      <c r="AG111" s="1291"/>
      <c r="AH111" s="1291"/>
      <c r="AI111" s="1291"/>
      <c r="AJ111" s="202"/>
      <c r="AK111" s="202"/>
      <c r="AL111" s="202"/>
      <c r="AM111" s="202"/>
      <c r="AN111" s="202"/>
      <c r="AO111" s="202"/>
    </row>
    <row r="112" spans="36:41" s="27" customFormat="1" ht="13.5">
      <c r="AJ112" s="202"/>
      <c r="AK112" s="202"/>
      <c r="AL112" s="202"/>
      <c r="AM112" s="202"/>
      <c r="AN112" s="202"/>
      <c r="AO112" s="202"/>
    </row>
    <row r="113" spans="17:41" s="27" customFormat="1" ht="13.5">
      <c r="Q113" s="37" t="s">
        <v>1131</v>
      </c>
      <c r="R113" s="37"/>
      <c r="S113" s="37"/>
      <c r="T113" s="37"/>
      <c r="U113" s="37"/>
      <c r="V113" s="37"/>
      <c r="W113" s="37"/>
      <c r="X113" s="37"/>
      <c r="Y113" s="37"/>
      <c r="Z113" s="37"/>
      <c r="AA113" s="37"/>
      <c r="AB113" s="37"/>
      <c r="AC113" s="37"/>
      <c r="AD113" s="37"/>
      <c r="AE113" s="37"/>
      <c r="AF113" s="37"/>
      <c r="AJ113" s="202"/>
      <c r="AK113" s="202"/>
      <c r="AL113" s="202"/>
      <c r="AM113" s="202"/>
      <c r="AN113" s="202"/>
      <c r="AO113" s="202"/>
    </row>
    <row r="114" spans="6:41" s="27" customFormat="1" ht="6.75" customHeight="1">
      <c r="F114" s="54"/>
      <c r="G114" s="54"/>
      <c r="H114" s="54"/>
      <c r="I114" s="54"/>
      <c r="J114" s="54"/>
      <c r="K114" s="54"/>
      <c r="AJ114" s="202"/>
      <c r="AK114" s="202"/>
      <c r="AL114" s="202"/>
      <c r="AM114" s="202"/>
      <c r="AN114" s="202"/>
      <c r="AO114" s="202"/>
    </row>
    <row r="115" spans="2:41" s="27" customFormat="1" ht="27.75" customHeight="1">
      <c r="B115" s="132" t="s">
        <v>769</v>
      </c>
      <c r="C115" s="1123" t="s">
        <v>770</v>
      </c>
      <c r="D115" s="1123"/>
      <c r="E115" s="1123"/>
      <c r="F115" s="1123"/>
      <c r="G115" s="1123"/>
      <c r="H115" s="1123"/>
      <c r="I115" s="1123"/>
      <c r="J115" s="1123"/>
      <c r="K115" s="1123"/>
      <c r="L115" s="1123"/>
      <c r="M115" s="1123"/>
      <c r="N115" s="1123"/>
      <c r="O115" s="1123"/>
      <c r="P115" s="1123" t="s">
        <v>771</v>
      </c>
      <c r="Q115" s="1123"/>
      <c r="R115" s="1123"/>
      <c r="S115" s="1123"/>
      <c r="T115" s="1123"/>
      <c r="U115" s="1123"/>
      <c r="V115" s="1123"/>
      <c r="W115" s="1123"/>
      <c r="X115" s="1123"/>
      <c r="Y115" s="1123"/>
      <c r="Z115" s="1123"/>
      <c r="AA115" s="1123"/>
      <c r="AB115" s="1123"/>
      <c r="AC115" s="1123"/>
      <c r="AD115" s="1123"/>
      <c r="AE115" s="1000" t="s">
        <v>743</v>
      </c>
      <c r="AF115" s="1000"/>
      <c r="AG115" s="1000" t="s">
        <v>744</v>
      </c>
      <c r="AH115" s="1000"/>
      <c r="AJ115" s="202"/>
      <c r="AK115" s="202"/>
      <c r="AL115" s="202"/>
      <c r="AM115" s="202"/>
      <c r="AN115" s="202"/>
      <c r="AO115" s="202"/>
    </row>
    <row r="116" spans="2:41" s="27" customFormat="1" ht="13.5">
      <c r="B116" s="964">
        <v>1</v>
      </c>
      <c r="C116" s="985" t="s">
        <v>1171</v>
      </c>
      <c r="D116" s="944"/>
      <c r="E116" s="944"/>
      <c r="F116" s="944"/>
      <c r="G116" s="944"/>
      <c r="H116" s="944"/>
      <c r="I116" s="944"/>
      <c r="J116" s="944"/>
      <c r="K116" s="944"/>
      <c r="L116" s="944"/>
      <c r="M116" s="944"/>
      <c r="N116" s="944"/>
      <c r="O116" s="944"/>
      <c r="P116" s="985" t="s">
        <v>1452</v>
      </c>
      <c r="Q116" s="944"/>
      <c r="R116" s="944"/>
      <c r="S116" s="944"/>
      <c r="T116" s="944"/>
      <c r="U116" s="944"/>
      <c r="V116" s="944"/>
      <c r="W116" s="944"/>
      <c r="X116" s="944"/>
      <c r="Y116" s="944"/>
      <c r="Z116" s="944"/>
      <c r="AA116" s="944"/>
      <c r="AB116" s="944"/>
      <c r="AC116" s="944"/>
      <c r="AD116" s="944"/>
      <c r="AE116" s="965"/>
      <c r="AF116" s="965"/>
      <c r="AG116" s="964"/>
      <c r="AH116" s="964"/>
      <c r="AJ116" s="202"/>
      <c r="AK116" s="202"/>
      <c r="AL116" s="202"/>
      <c r="AM116" s="202"/>
      <c r="AN116" s="202"/>
      <c r="AO116" s="202"/>
    </row>
    <row r="117" spans="2:41" s="27" customFormat="1" ht="15" customHeight="1">
      <c r="B117" s="96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944"/>
      <c r="Z117" s="944"/>
      <c r="AA117" s="944"/>
      <c r="AB117" s="944"/>
      <c r="AC117" s="944"/>
      <c r="AD117" s="944"/>
      <c r="AE117" s="965"/>
      <c r="AF117" s="965"/>
      <c r="AG117" s="964"/>
      <c r="AH117" s="964"/>
      <c r="AJ117" s="202"/>
      <c r="AK117" s="202"/>
      <c r="AL117" s="202"/>
      <c r="AM117" s="202"/>
      <c r="AN117" s="202"/>
      <c r="AO117" s="202"/>
    </row>
    <row r="118" spans="2:41" s="27" customFormat="1" ht="13.5">
      <c r="B118" s="964">
        <v>2</v>
      </c>
      <c r="C118" s="985" t="s">
        <v>1173</v>
      </c>
      <c r="D118" s="944"/>
      <c r="E118" s="944"/>
      <c r="F118" s="944"/>
      <c r="G118" s="944"/>
      <c r="H118" s="944"/>
      <c r="I118" s="944"/>
      <c r="J118" s="944"/>
      <c r="K118" s="944"/>
      <c r="L118" s="944"/>
      <c r="M118" s="944"/>
      <c r="N118" s="944"/>
      <c r="O118" s="944"/>
      <c r="P118" s="985" t="s">
        <v>1452</v>
      </c>
      <c r="Q118" s="944"/>
      <c r="R118" s="944"/>
      <c r="S118" s="944"/>
      <c r="T118" s="944"/>
      <c r="U118" s="944"/>
      <c r="V118" s="944"/>
      <c r="W118" s="944"/>
      <c r="X118" s="944"/>
      <c r="Y118" s="944"/>
      <c r="Z118" s="944"/>
      <c r="AA118" s="944"/>
      <c r="AB118" s="944"/>
      <c r="AC118" s="944"/>
      <c r="AD118" s="944"/>
      <c r="AE118" s="965"/>
      <c r="AF118" s="965"/>
      <c r="AG118" s="964"/>
      <c r="AH118" s="964"/>
      <c r="AJ118" s="202"/>
      <c r="AK118" s="202"/>
      <c r="AL118" s="202"/>
      <c r="AM118" s="202"/>
      <c r="AN118" s="202"/>
      <c r="AO118" s="202"/>
    </row>
    <row r="119" spans="2:41" s="27" customFormat="1" ht="17.25" customHeight="1">
      <c r="B119" s="964"/>
      <c r="C119" s="944"/>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944"/>
      <c r="Z119" s="944"/>
      <c r="AA119" s="944"/>
      <c r="AB119" s="944"/>
      <c r="AC119" s="944"/>
      <c r="AD119" s="944"/>
      <c r="AE119" s="965"/>
      <c r="AF119" s="965"/>
      <c r="AG119" s="964"/>
      <c r="AH119" s="964"/>
      <c r="AJ119" s="202"/>
      <c r="AK119" s="202"/>
      <c r="AL119" s="202"/>
      <c r="AM119" s="202"/>
      <c r="AN119" s="202"/>
      <c r="AO119" s="202"/>
    </row>
    <row r="120" spans="2:41" s="27" customFormat="1" ht="13.5">
      <c r="B120" s="964">
        <v>3</v>
      </c>
      <c r="C120" s="985" t="s">
        <v>1149</v>
      </c>
      <c r="D120" s="944"/>
      <c r="E120" s="944"/>
      <c r="F120" s="944"/>
      <c r="G120" s="944"/>
      <c r="H120" s="944"/>
      <c r="I120" s="944"/>
      <c r="J120" s="944"/>
      <c r="K120" s="944"/>
      <c r="L120" s="944"/>
      <c r="M120" s="944"/>
      <c r="N120" s="944"/>
      <c r="O120" s="944"/>
      <c r="P120" s="985" t="s">
        <v>1476</v>
      </c>
      <c r="Q120" s="944"/>
      <c r="R120" s="944"/>
      <c r="S120" s="944"/>
      <c r="T120" s="944"/>
      <c r="U120" s="944"/>
      <c r="V120" s="944"/>
      <c r="W120" s="944"/>
      <c r="X120" s="944"/>
      <c r="Y120" s="944"/>
      <c r="Z120" s="944"/>
      <c r="AA120" s="944"/>
      <c r="AB120" s="944"/>
      <c r="AC120" s="944"/>
      <c r="AD120" s="944"/>
      <c r="AE120" s="965"/>
      <c r="AF120" s="965"/>
      <c r="AG120" s="964"/>
      <c r="AH120" s="964"/>
      <c r="AJ120" s="202"/>
      <c r="AK120" s="202"/>
      <c r="AL120" s="202"/>
      <c r="AM120" s="202"/>
      <c r="AN120" s="202"/>
      <c r="AO120" s="202"/>
    </row>
    <row r="121" spans="2:41" s="27" customFormat="1" ht="14.25" customHeight="1">
      <c r="B121" s="964"/>
      <c r="C121" s="944"/>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4"/>
      <c r="AA121" s="944"/>
      <c r="AB121" s="944"/>
      <c r="AC121" s="944"/>
      <c r="AD121" s="944"/>
      <c r="AE121" s="965"/>
      <c r="AF121" s="965"/>
      <c r="AG121" s="964"/>
      <c r="AH121" s="964"/>
      <c r="AJ121" s="202"/>
      <c r="AK121" s="202"/>
      <c r="AL121" s="202"/>
      <c r="AM121" s="202"/>
      <c r="AN121" s="202"/>
      <c r="AO121" s="202"/>
    </row>
    <row r="122" spans="2:41" s="27" customFormat="1" ht="13.5">
      <c r="B122" s="964">
        <v>4</v>
      </c>
      <c r="C122" s="985" t="s">
        <v>797</v>
      </c>
      <c r="D122" s="944"/>
      <c r="E122" s="944"/>
      <c r="F122" s="944"/>
      <c r="G122" s="944"/>
      <c r="H122" s="944"/>
      <c r="I122" s="944"/>
      <c r="J122" s="944"/>
      <c r="K122" s="944"/>
      <c r="L122" s="944"/>
      <c r="M122" s="944"/>
      <c r="N122" s="944"/>
      <c r="O122" s="944"/>
      <c r="P122" s="985" t="s">
        <v>798</v>
      </c>
      <c r="Q122" s="944"/>
      <c r="R122" s="944"/>
      <c r="S122" s="944"/>
      <c r="T122" s="944"/>
      <c r="U122" s="944"/>
      <c r="V122" s="944"/>
      <c r="W122" s="944"/>
      <c r="X122" s="944"/>
      <c r="Y122" s="944"/>
      <c r="Z122" s="944"/>
      <c r="AA122" s="944"/>
      <c r="AB122" s="944"/>
      <c r="AC122" s="944"/>
      <c r="AD122" s="944"/>
      <c r="AE122" s="965"/>
      <c r="AF122" s="965"/>
      <c r="AG122" s="964"/>
      <c r="AH122" s="964"/>
      <c r="AJ122" s="202"/>
      <c r="AK122" s="202"/>
      <c r="AL122" s="202"/>
      <c r="AM122" s="202"/>
      <c r="AN122" s="202"/>
      <c r="AO122" s="202"/>
    </row>
    <row r="123" spans="2:41" s="27" customFormat="1" ht="13.5">
      <c r="B123" s="964"/>
      <c r="C123" s="944"/>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4"/>
      <c r="AA123" s="944"/>
      <c r="AB123" s="944"/>
      <c r="AC123" s="944"/>
      <c r="AD123" s="944"/>
      <c r="AE123" s="965"/>
      <c r="AF123" s="965"/>
      <c r="AG123" s="964"/>
      <c r="AH123" s="964"/>
      <c r="AJ123" s="202"/>
      <c r="AK123" s="202"/>
      <c r="AL123" s="202"/>
      <c r="AM123" s="202"/>
      <c r="AN123" s="202"/>
      <c r="AO123" s="202"/>
    </row>
    <row r="124" spans="2:41" s="27" customFormat="1" ht="13.5" customHeight="1">
      <c r="B124" s="964">
        <v>5</v>
      </c>
      <c r="C124" s="985" t="s">
        <v>799</v>
      </c>
      <c r="D124" s="944"/>
      <c r="E124" s="944"/>
      <c r="F124" s="944"/>
      <c r="G124" s="944"/>
      <c r="H124" s="944"/>
      <c r="I124" s="944"/>
      <c r="J124" s="944"/>
      <c r="K124" s="944"/>
      <c r="L124" s="944"/>
      <c r="M124" s="944"/>
      <c r="N124" s="944"/>
      <c r="O124" s="944"/>
      <c r="P124" s="985" t="s">
        <v>800</v>
      </c>
      <c r="Q124" s="985"/>
      <c r="R124" s="985"/>
      <c r="S124" s="985"/>
      <c r="T124" s="985"/>
      <c r="U124" s="985"/>
      <c r="V124" s="985"/>
      <c r="W124" s="985"/>
      <c r="X124" s="985"/>
      <c r="Y124" s="985"/>
      <c r="Z124" s="985"/>
      <c r="AA124" s="985"/>
      <c r="AB124" s="985"/>
      <c r="AC124" s="985"/>
      <c r="AD124" s="985"/>
      <c r="AE124" s="965"/>
      <c r="AF124" s="965"/>
      <c r="AG124" s="964"/>
      <c r="AH124" s="964"/>
      <c r="AJ124" s="202"/>
      <c r="AK124" s="202"/>
      <c r="AL124" s="202"/>
      <c r="AM124" s="202"/>
      <c r="AN124" s="202"/>
      <c r="AO124" s="202"/>
    </row>
    <row r="125" spans="2:41" s="27" customFormat="1" ht="13.5">
      <c r="B125" s="964"/>
      <c r="C125" s="944"/>
      <c r="D125" s="944"/>
      <c r="E125" s="944"/>
      <c r="F125" s="944"/>
      <c r="G125" s="944"/>
      <c r="H125" s="944"/>
      <c r="I125" s="944"/>
      <c r="J125" s="944"/>
      <c r="K125" s="944"/>
      <c r="L125" s="944"/>
      <c r="M125" s="944"/>
      <c r="N125" s="944"/>
      <c r="O125" s="944"/>
      <c r="P125" s="985"/>
      <c r="Q125" s="985"/>
      <c r="R125" s="985"/>
      <c r="S125" s="985"/>
      <c r="T125" s="985"/>
      <c r="U125" s="985"/>
      <c r="V125" s="985"/>
      <c r="W125" s="985"/>
      <c r="X125" s="985"/>
      <c r="Y125" s="985"/>
      <c r="Z125" s="985"/>
      <c r="AA125" s="985"/>
      <c r="AB125" s="985"/>
      <c r="AC125" s="985"/>
      <c r="AD125" s="985"/>
      <c r="AE125" s="965"/>
      <c r="AF125" s="965"/>
      <c r="AG125" s="964"/>
      <c r="AH125" s="964"/>
      <c r="AJ125" s="202"/>
      <c r="AK125" s="202"/>
      <c r="AL125" s="202"/>
      <c r="AM125" s="202"/>
      <c r="AN125" s="202"/>
      <c r="AO125" s="202"/>
    </row>
    <row r="126" spans="2:41" s="27" customFormat="1" ht="13.5">
      <c r="B126" s="964"/>
      <c r="C126" s="944"/>
      <c r="D126" s="944"/>
      <c r="E126" s="944"/>
      <c r="F126" s="944"/>
      <c r="G126" s="944"/>
      <c r="H126" s="944"/>
      <c r="I126" s="944"/>
      <c r="J126" s="944"/>
      <c r="K126" s="944"/>
      <c r="L126" s="944"/>
      <c r="M126" s="944"/>
      <c r="N126" s="944"/>
      <c r="O126" s="944"/>
      <c r="P126" s="985"/>
      <c r="Q126" s="985"/>
      <c r="R126" s="985"/>
      <c r="S126" s="985"/>
      <c r="T126" s="985"/>
      <c r="U126" s="985"/>
      <c r="V126" s="985"/>
      <c r="W126" s="985"/>
      <c r="X126" s="985"/>
      <c r="Y126" s="985"/>
      <c r="Z126" s="985"/>
      <c r="AA126" s="985"/>
      <c r="AB126" s="985"/>
      <c r="AC126" s="985"/>
      <c r="AD126" s="985"/>
      <c r="AE126" s="965"/>
      <c r="AF126" s="965"/>
      <c r="AG126" s="964"/>
      <c r="AH126" s="964"/>
      <c r="AJ126" s="202"/>
      <c r="AK126" s="202"/>
      <c r="AL126" s="202"/>
      <c r="AM126" s="202"/>
      <c r="AN126" s="202"/>
      <c r="AO126" s="202"/>
    </row>
    <row r="127" spans="2:41" s="27" customFormat="1" ht="13.5">
      <c r="B127" s="964"/>
      <c r="C127" s="944"/>
      <c r="D127" s="944"/>
      <c r="E127" s="944"/>
      <c r="F127" s="944"/>
      <c r="G127" s="944"/>
      <c r="H127" s="944"/>
      <c r="I127" s="944"/>
      <c r="J127" s="944"/>
      <c r="K127" s="944"/>
      <c r="L127" s="944"/>
      <c r="M127" s="944"/>
      <c r="N127" s="944"/>
      <c r="O127" s="944"/>
      <c r="P127" s="985"/>
      <c r="Q127" s="985"/>
      <c r="R127" s="985"/>
      <c r="S127" s="985"/>
      <c r="T127" s="985"/>
      <c r="U127" s="985"/>
      <c r="V127" s="985"/>
      <c r="W127" s="985"/>
      <c r="X127" s="985"/>
      <c r="Y127" s="985"/>
      <c r="Z127" s="985"/>
      <c r="AA127" s="985"/>
      <c r="AB127" s="985"/>
      <c r="AC127" s="985"/>
      <c r="AD127" s="985"/>
      <c r="AE127" s="965"/>
      <c r="AF127" s="965"/>
      <c r="AG127" s="964"/>
      <c r="AH127" s="964"/>
      <c r="AJ127" s="202"/>
      <c r="AK127" s="202"/>
      <c r="AL127" s="202"/>
      <c r="AM127" s="202"/>
      <c r="AN127" s="202"/>
      <c r="AO127" s="202"/>
    </row>
    <row r="128" spans="2:41" s="27" customFormat="1" ht="13.5">
      <c r="B128" s="964"/>
      <c r="C128" s="944"/>
      <c r="D128" s="944"/>
      <c r="E128" s="944"/>
      <c r="F128" s="944"/>
      <c r="G128" s="944"/>
      <c r="H128" s="944"/>
      <c r="I128" s="944"/>
      <c r="J128" s="944"/>
      <c r="K128" s="944"/>
      <c r="L128" s="944"/>
      <c r="M128" s="944"/>
      <c r="N128" s="944"/>
      <c r="O128" s="944"/>
      <c r="P128" s="985"/>
      <c r="Q128" s="985"/>
      <c r="R128" s="985"/>
      <c r="S128" s="985"/>
      <c r="T128" s="985"/>
      <c r="U128" s="985"/>
      <c r="V128" s="985"/>
      <c r="W128" s="985"/>
      <c r="X128" s="985"/>
      <c r="Y128" s="985"/>
      <c r="Z128" s="985"/>
      <c r="AA128" s="985"/>
      <c r="AB128" s="985"/>
      <c r="AC128" s="985"/>
      <c r="AD128" s="985"/>
      <c r="AE128" s="965"/>
      <c r="AF128" s="965"/>
      <c r="AG128" s="964"/>
      <c r="AH128" s="964"/>
      <c r="AJ128" s="202"/>
      <c r="AK128" s="202"/>
      <c r="AL128" s="202"/>
      <c r="AM128" s="202"/>
      <c r="AN128" s="202"/>
      <c r="AO128" s="202"/>
    </row>
    <row r="129" spans="2:41" s="27" customFormat="1" ht="13.5">
      <c r="B129" s="964">
        <v>6</v>
      </c>
      <c r="C129" s="944" t="s">
        <v>1167</v>
      </c>
      <c r="D129" s="945"/>
      <c r="E129" s="945"/>
      <c r="F129" s="945"/>
      <c r="G129" s="945"/>
      <c r="H129" s="945"/>
      <c r="I129" s="945"/>
      <c r="J129" s="945"/>
      <c r="K129" s="945"/>
      <c r="L129" s="945"/>
      <c r="M129" s="945"/>
      <c r="N129" s="945"/>
      <c r="O129" s="945"/>
      <c r="P129" s="944" t="s">
        <v>1168</v>
      </c>
      <c r="Q129" s="945"/>
      <c r="R129" s="945"/>
      <c r="S129" s="945"/>
      <c r="T129" s="945"/>
      <c r="U129" s="945"/>
      <c r="V129" s="945"/>
      <c r="W129" s="945"/>
      <c r="X129" s="945"/>
      <c r="Y129" s="945"/>
      <c r="Z129" s="945"/>
      <c r="AA129" s="945"/>
      <c r="AB129" s="945"/>
      <c r="AC129" s="945"/>
      <c r="AD129" s="945"/>
      <c r="AE129" s="965"/>
      <c r="AF129" s="1007"/>
      <c r="AG129" s="964"/>
      <c r="AH129" s="982"/>
      <c r="AJ129" s="202"/>
      <c r="AK129" s="202"/>
      <c r="AL129" s="202"/>
      <c r="AM129" s="202"/>
      <c r="AN129" s="202"/>
      <c r="AO129" s="202"/>
    </row>
    <row r="130" spans="2:41" s="27" customFormat="1" ht="14.25" customHeight="1">
      <c r="B130" s="982"/>
      <c r="C130" s="945"/>
      <c r="D130" s="945"/>
      <c r="E130" s="945"/>
      <c r="F130" s="945"/>
      <c r="G130" s="945"/>
      <c r="H130" s="945"/>
      <c r="I130" s="945"/>
      <c r="J130" s="945"/>
      <c r="K130" s="945"/>
      <c r="L130" s="945"/>
      <c r="M130" s="945"/>
      <c r="N130" s="945"/>
      <c r="O130" s="945"/>
      <c r="P130" s="945"/>
      <c r="Q130" s="945"/>
      <c r="R130" s="945"/>
      <c r="S130" s="945"/>
      <c r="T130" s="945"/>
      <c r="U130" s="945"/>
      <c r="V130" s="945"/>
      <c r="W130" s="945"/>
      <c r="X130" s="945"/>
      <c r="Y130" s="945"/>
      <c r="Z130" s="945"/>
      <c r="AA130" s="945"/>
      <c r="AB130" s="945"/>
      <c r="AC130" s="945"/>
      <c r="AD130" s="945"/>
      <c r="AE130" s="1007"/>
      <c r="AF130" s="1007"/>
      <c r="AG130" s="982"/>
      <c r="AH130" s="982"/>
      <c r="AJ130" s="202"/>
      <c r="AK130" s="202"/>
      <c r="AL130" s="202"/>
      <c r="AM130" s="202"/>
      <c r="AN130" s="202"/>
      <c r="AO130" s="202"/>
    </row>
    <row r="131" spans="2:41" s="27" customFormat="1" ht="13.5">
      <c r="B131" s="882">
        <v>7</v>
      </c>
      <c r="C131" s="1268" t="s">
        <v>1183</v>
      </c>
      <c r="D131" s="1269"/>
      <c r="E131" s="1269"/>
      <c r="F131" s="1269"/>
      <c r="G131" s="1269"/>
      <c r="H131" s="1269"/>
      <c r="I131" s="1269"/>
      <c r="J131" s="1269"/>
      <c r="K131" s="1269"/>
      <c r="L131" s="1269"/>
      <c r="M131" s="1269"/>
      <c r="N131" s="1269"/>
      <c r="O131" s="1269"/>
      <c r="P131" s="1268" t="s">
        <v>1237</v>
      </c>
      <c r="Q131" s="1268"/>
      <c r="R131" s="1268"/>
      <c r="S131" s="1268"/>
      <c r="T131" s="1268"/>
      <c r="U131" s="1268"/>
      <c r="V131" s="1268"/>
      <c r="W131" s="1268"/>
      <c r="X131" s="1268"/>
      <c r="Y131" s="1268"/>
      <c r="Z131" s="1268"/>
      <c r="AA131" s="1268"/>
      <c r="AB131" s="1268"/>
      <c r="AC131" s="1268"/>
      <c r="AD131" s="1268"/>
      <c r="AE131" s="1006"/>
      <c r="AF131" s="1006"/>
      <c r="AG131" s="882"/>
      <c r="AH131" s="882"/>
      <c r="AJ131" s="202"/>
      <c r="AK131" s="202"/>
      <c r="AL131" s="202"/>
      <c r="AM131" s="202"/>
      <c r="AN131" s="202"/>
      <c r="AO131" s="202"/>
    </row>
    <row r="132" spans="2:41" s="27" customFormat="1" ht="11.25" customHeight="1">
      <c r="B132" s="964"/>
      <c r="C132" s="944"/>
      <c r="D132" s="944"/>
      <c r="E132" s="944"/>
      <c r="F132" s="944"/>
      <c r="G132" s="944"/>
      <c r="H132" s="944"/>
      <c r="I132" s="944"/>
      <c r="J132" s="944"/>
      <c r="K132" s="944"/>
      <c r="L132" s="944"/>
      <c r="M132" s="944"/>
      <c r="N132" s="944"/>
      <c r="O132" s="944"/>
      <c r="P132" s="985"/>
      <c r="Q132" s="985"/>
      <c r="R132" s="985"/>
      <c r="S132" s="985"/>
      <c r="T132" s="985"/>
      <c r="U132" s="985"/>
      <c r="V132" s="985"/>
      <c r="W132" s="985"/>
      <c r="X132" s="985"/>
      <c r="Y132" s="985"/>
      <c r="Z132" s="985"/>
      <c r="AA132" s="985"/>
      <c r="AB132" s="985"/>
      <c r="AC132" s="985"/>
      <c r="AD132" s="985"/>
      <c r="AE132" s="965"/>
      <c r="AF132" s="965"/>
      <c r="AG132" s="964"/>
      <c r="AH132" s="964"/>
      <c r="AJ132" s="202"/>
      <c r="AK132" s="202"/>
      <c r="AL132" s="202"/>
      <c r="AM132" s="202"/>
      <c r="AN132" s="202"/>
      <c r="AO132" s="202"/>
    </row>
    <row r="133" spans="2:41" s="27" customFormat="1" ht="10.5" customHeight="1">
      <c r="B133" s="964"/>
      <c r="C133" s="944"/>
      <c r="D133" s="944"/>
      <c r="E133" s="944"/>
      <c r="F133" s="944"/>
      <c r="G133" s="944"/>
      <c r="H133" s="944"/>
      <c r="I133" s="944"/>
      <c r="J133" s="944"/>
      <c r="K133" s="944"/>
      <c r="L133" s="944"/>
      <c r="M133" s="944"/>
      <c r="N133" s="944"/>
      <c r="O133" s="944"/>
      <c r="P133" s="985"/>
      <c r="Q133" s="985"/>
      <c r="R133" s="985"/>
      <c r="S133" s="985"/>
      <c r="T133" s="985"/>
      <c r="U133" s="985"/>
      <c r="V133" s="985"/>
      <c r="W133" s="985"/>
      <c r="X133" s="985"/>
      <c r="Y133" s="985"/>
      <c r="Z133" s="985"/>
      <c r="AA133" s="985"/>
      <c r="AB133" s="985"/>
      <c r="AC133" s="985"/>
      <c r="AD133" s="985"/>
      <c r="AE133" s="965"/>
      <c r="AF133" s="965"/>
      <c r="AG133" s="964"/>
      <c r="AH133" s="964"/>
      <c r="AJ133" s="202"/>
      <c r="AK133" s="202"/>
      <c r="AL133" s="202"/>
      <c r="AM133" s="202"/>
      <c r="AN133" s="202"/>
      <c r="AO133" s="202"/>
    </row>
    <row r="134" spans="2:41" s="27" customFormat="1" ht="15.75" customHeight="1">
      <c r="B134" s="964">
        <v>8</v>
      </c>
      <c r="C134" s="985" t="s">
        <v>1116</v>
      </c>
      <c r="D134" s="985"/>
      <c r="E134" s="985"/>
      <c r="F134" s="985"/>
      <c r="G134" s="985"/>
      <c r="H134" s="985"/>
      <c r="I134" s="985"/>
      <c r="J134" s="985"/>
      <c r="K134" s="985"/>
      <c r="L134" s="985"/>
      <c r="M134" s="985"/>
      <c r="N134" s="985"/>
      <c r="O134" s="985"/>
      <c r="P134" s="985" t="s">
        <v>976</v>
      </c>
      <c r="Q134" s="985"/>
      <c r="R134" s="985"/>
      <c r="S134" s="985"/>
      <c r="T134" s="985"/>
      <c r="U134" s="985"/>
      <c r="V134" s="985"/>
      <c r="W134" s="985"/>
      <c r="X134" s="985"/>
      <c r="Y134" s="985"/>
      <c r="Z134" s="985"/>
      <c r="AA134" s="985"/>
      <c r="AB134" s="985"/>
      <c r="AC134" s="985"/>
      <c r="AD134" s="985"/>
      <c r="AE134" s="965"/>
      <c r="AF134" s="965"/>
      <c r="AG134" s="964"/>
      <c r="AH134" s="964"/>
      <c r="AJ134" s="202"/>
      <c r="AK134" s="202"/>
      <c r="AL134" s="202"/>
      <c r="AM134" s="202"/>
      <c r="AN134" s="202"/>
      <c r="AO134" s="202"/>
    </row>
    <row r="135" spans="2:41" s="27" customFormat="1" ht="13.5">
      <c r="B135" s="964"/>
      <c r="C135" s="985"/>
      <c r="D135" s="985"/>
      <c r="E135" s="985"/>
      <c r="F135" s="985"/>
      <c r="G135" s="985"/>
      <c r="H135" s="985"/>
      <c r="I135" s="985"/>
      <c r="J135" s="985"/>
      <c r="K135" s="985"/>
      <c r="L135" s="985"/>
      <c r="M135" s="985"/>
      <c r="N135" s="985"/>
      <c r="O135" s="985"/>
      <c r="P135" s="985"/>
      <c r="Q135" s="985"/>
      <c r="R135" s="985"/>
      <c r="S135" s="985"/>
      <c r="T135" s="985"/>
      <c r="U135" s="985"/>
      <c r="V135" s="985"/>
      <c r="W135" s="985"/>
      <c r="X135" s="985"/>
      <c r="Y135" s="985"/>
      <c r="Z135" s="985"/>
      <c r="AA135" s="985"/>
      <c r="AB135" s="985"/>
      <c r="AC135" s="985"/>
      <c r="AD135" s="985"/>
      <c r="AE135" s="965"/>
      <c r="AF135" s="965"/>
      <c r="AG135" s="964"/>
      <c r="AH135" s="964"/>
      <c r="AJ135" s="202"/>
      <c r="AK135" s="202"/>
      <c r="AL135" s="202"/>
      <c r="AM135" s="202"/>
      <c r="AN135" s="202"/>
      <c r="AO135" s="202"/>
    </row>
    <row r="136" spans="2:41" s="27" customFormat="1" ht="17.25" customHeight="1">
      <c r="B136" s="964">
        <v>9</v>
      </c>
      <c r="C136" s="985" t="s">
        <v>1117</v>
      </c>
      <c r="D136" s="985"/>
      <c r="E136" s="985"/>
      <c r="F136" s="985"/>
      <c r="G136" s="985"/>
      <c r="H136" s="985"/>
      <c r="I136" s="985"/>
      <c r="J136" s="985"/>
      <c r="K136" s="985"/>
      <c r="L136" s="985"/>
      <c r="M136" s="985"/>
      <c r="N136" s="985"/>
      <c r="O136" s="985"/>
      <c r="P136" s="985" t="s">
        <v>1477</v>
      </c>
      <c r="Q136" s="985"/>
      <c r="R136" s="985"/>
      <c r="S136" s="985"/>
      <c r="T136" s="985"/>
      <c r="U136" s="985"/>
      <c r="V136" s="985"/>
      <c r="W136" s="985"/>
      <c r="X136" s="985"/>
      <c r="Y136" s="985"/>
      <c r="Z136" s="985"/>
      <c r="AA136" s="985"/>
      <c r="AB136" s="985"/>
      <c r="AC136" s="985"/>
      <c r="AD136" s="985"/>
      <c r="AE136" s="965"/>
      <c r="AF136" s="965"/>
      <c r="AG136" s="964"/>
      <c r="AH136" s="964"/>
      <c r="AJ136" s="202"/>
      <c r="AK136" s="202"/>
      <c r="AL136" s="202"/>
      <c r="AM136" s="202"/>
      <c r="AN136" s="202"/>
      <c r="AO136" s="202"/>
    </row>
    <row r="137" spans="2:41" s="27" customFormat="1" ht="13.5">
      <c r="B137" s="964"/>
      <c r="C137" s="985"/>
      <c r="D137" s="985"/>
      <c r="E137" s="985"/>
      <c r="F137" s="985"/>
      <c r="G137" s="985"/>
      <c r="H137" s="985"/>
      <c r="I137" s="985"/>
      <c r="J137" s="985"/>
      <c r="K137" s="985"/>
      <c r="L137" s="985"/>
      <c r="M137" s="985"/>
      <c r="N137" s="985"/>
      <c r="O137" s="985"/>
      <c r="P137" s="985"/>
      <c r="Q137" s="985"/>
      <c r="R137" s="985"/>
      <c r="S137" s="985"/>
      <c r="T137" s="985"/>
      <c r="U137" s="985"/>
      <c r="V137" s="985"/>
      <c r="W137" s="985"/>
      <c r="X137" s="985"/>
      <c r="Y137" s="985"/>
      <c r="Z137" s="985"/>
      <c r="AA137" s="985"/>
      <c r="AB137" s="985"/>
      <c r="AC137" s="985"/>
      <c r="AD137" s="985"/>
      <c r="AE137" s="965"/>
      <c r="AF137" s="965"/>
      <c r="AG137" s="964"/>
      <c r="AH137" s="964"/>
      <c r="AJ137" s="202"/>
      <c r="AK137" s="202"/>
      <c r="AL137" s="202"/>
      <c r="AM137" s="202"/>
      <c r="AN137" s="202"/>
      <c r="AO137" s="202"/>
    </row>
    <row r="138" spans="2:41" s="27" customFormat="1" ht="12" customHeight="1">
      <c r="B138" s="964">
        <v>10</v>
      </c>
      <c r="C138" s="985" t="s">
        <v>1184</v>
      </c>
      <c r="D138" s="985"/>
      <c r="E138" s="985"/>
      <c r="F138" s="985"/>
      <c r="G138" s="985"/>
      <c r="H138" s="985"/>
      <c r="I138" s="985"/>
      <c r="J138" s="985"/>
      <c r="K138" s="985"/>
      <c r="L138" s="985"/>
      <c r="M138" s="985"/>
      <c r="N138" s="985"/>
      <c r="O138" s="985"/>
      <c r="P138" s="985" t="s">
        <v>940</v>
      </c>
      <c r="Q138" s="985"/>
      <c r="R138" s="985"/>
      <c r="S138" s="985"/>
      <c r="T138" s="985"/>
      <c r="U138" s="985"/>
      <c r="V138" s="985"/>
      <c r="W138" s="985"/>
      <c r="X138" s="985"/>
      <c r="Y138" s="985"/>
      <c r="Z138" s="985"/>
      <c r="AA138" s="985"/>
      <c r="AB138" s="985"/>
      <c r="AC138" s="985"/>
      <c r="AD138" s="985"/>
      <c r="AE138" s="965"/>
      <c r="AF138" s="965"/>
      <c r="AG138" s="964"/>
      <c r="AH138" s="964"/>
      <c r="AJ138" s="202"/>
      <c r="AK138" s="202"/>
      <c r="AL138" s="202"/>
      <c r="AM138" s="202"/>
      <c r="AN138" s="202"/>
      <c r="AO138" s="202"/>
    </row>
    <row r="139" spans="2:41" s="27" customFormat="1" ht="9.75" customHeight="1">
      <c r="B139" s="964"/>
      <c r="C139" s="985"/>
      <c r="D139" s="985"/>
      <c r="E139" s="985"/>
      <c r="F139" s="985"/>
      <c r="G139" s="985"/>
      <c r="H139" s="985"/>
      <c r="I139" s="985"/>
      <c r="J139" s="985"/>
      <c r="K139" s="985"/>
      <c r="L139" s="985"/>
      <c r="M139" s="985"/>
      <c r="N139" s="985"/>
      <c r="O139" s="985"/>
      <c r="P139" s="985"/>
      <c r="Q139" s="985"/>
      <c r="R139" s="985"/>
      <c r="S139" s="985"/>
      <c r="T139" s="985"/>
      <c r="U139" s="985"/>
      <c r="V139" s="985"/>
      <c r="W139" s="985"/>
      <c r="X139" s="985"/>
      <c r="Y139" s="985"/>
      <c r="Z139" s="985"/>
      <c r="AA139" s="985"/>
      <c r="AB139" s="985"/>
      <c r="AC139" s="985"/>
      <c r="AD139" s="985"/>
      <c r="AE139" s="965"/>
      <c r="AF139" s="965"/>
      <c r="AG139" s="964"/>
      <c r="AH139" s="964"/>
      <c r="AJ139" s="202"/>
      <c r="AK139" s="202"/>
      <c r="AL139" s="202"/>
      <c r="AM139" s="202"/>
      <c r="AN139" s="202"/>
      <c r="AO139" s="202"/>
    </row>
    <row r="140" spans="2:41" s="27" customFormat="1" ht="12" customHeight="1">
      <c r="B140" s="964">
        <v>11</v>
      </c>
      <c r="C140" s="985" t="s">
        <v>963</v>
      </c>
      <c r="D140" s="985"/>
      <c r="E140" s="985"/>
      <c r="F140" s="985"/>
      <c r="G140" s="985"/>
      <c r="H140" s="985"/>
      <c r="I140" s="985"/>
      <c r="J140" s="985"/>
      <c r="K140" s="985"/>
      <c r="L140" s="985"/>
      <c r="M140" s="985"/>
      <c r="N140" s="985"/>
      <c r="O140" s="985"/>
      <c r="P140" s="985" t="s">
        <v>964</v>
      </c>
      <c r="Q140" s="985"/>
      <c r="R140" s="985"/>
      <c r="S140" s="985"/>
      <c r="T140" s="985"/>
      <c r="U140" s="985"/>
      <c r="V140" s="985"/>
      <c r="W140" s="985"/>
      <c r="X140" s="985"/>
      <c r="Y140" s="985"/>
      <c r="Z140" s="985"/>
      <c r="AA140" s="985"/>
      <c r="AB140" s="985"/>
      <c r="AC140" s="985"/>
      <c r="AD140" s="985"/>
      <c r="AE140" s="965"/>
      <c r="AF140" s="965"/>
      <c r="AG140" s="964"/>
      <c r="AH140" s="964"/>
      <c r="AJ140" s="202"/>
      <c r="AK140" s="202"/>
      <c r="AL140" s="202"/>
      <c r="AM140" s="202"/>
      <c r="AN140" s="202"/>
      <c r="AO140" s="202"/>
    </row>
    <row r="141" spans="2:41" s="27" customFormat="1" ht="12" customHeight="1">
      <c r="B141" s="964"/>
      <c r="C141" s="985"/>
      <c r="D141" s="985"/>
      <c r="E141" s="985"/>
      <c r="F141" s="985"/>
      <c r="G141" s="985"/>
      <c r="H141" s="985"/>
      <c r="I141" s="985"/>
      <c r="J141" s="985"/>
      <c r="K141" s="985"/>
      <c r="L141" s="985"/>
      <c r="M141" s="985"/>
      <c r="N141" s="985"/>
      <c r="O141" s="985"/>
      <c r="P141" s="985"/>
      <c r="Q141" s="985"/>
      <c r="R141" s="985"/>
      <c r="S141" s="985"/>
      <c r="T141" s="985"/>
      <c r="U141" s="985"/>
      <c r="V141" s="985"/>
      <c r="W141" s="985"/>
      <c r="X141" s="985"/>
      <c r="Y141" s="985"/>
      <c r="Z141" s="985"/>
      <c r="AA141" s="985"/>
      <c r="AB141" s="985"/>
      <c r="AC141" s="985"/>
      <c r="AD141" s="985"/>
      <c r="AE141" s="965"/>
      <c r="AF141" s="965"/>
      <c r="AG141" s="964"/>
      <c r="AH141" s="964"/>
      <c r="AJ141" s="202"/>
      <c r="AK141" s="202"/>
      <c r="AL141" s="202"/>
      <c r="AM141" s="202"/>
      <c r="AN141" s="202"/>
      <c r="AO141" s="202"/>
    </row>
    <row r="142" spans="2:41" s="27" customFormat="1" ht="9" customHeight="1">
      <c r="B142" s="964"/>
      <c r="C142" s="985"/>
      <c r="D142" s="985"/>
      <c r="E142" s="985"/>
      <c r="F142" s="985"/>
      <c r="G142" s="985"/>
      <c r="H142" s="985"/>
      <c r="I142" s="985"/>
      <c r="J142" s="985"/>
      <c r="K142" s="985"/>
      <c r="L142" s="985"/>
      <c r="M142" s="985"/>
      <c r="N142" s="985"/>
      <c r="O142" s="985"/>
      <c r="P142" s="985"/>
      <c r="Q142" s="985"/>
      <c r="R142" s="985"/>
      <c r="S142" s="985"/>
      <c r="T142" s="985"/>
      <c r="U142" s="985"/>
      <c r="V142" s="985"/>
      <c r="W142" s="985"/>
      <c r="X142" s="985"/>
      <c r="Y142" s="985"/>
      <c r="Z142" s="985"/>
      <c r="AA142" s="985"/>
      <c r="AB142" s="985"/>
      <c r="AC142" s="985"/>
      <c r="AD142" s="985"/>
      <c r="AE142" s="965"/>
      <c r="AF142" s="965"/>
      <c r="AG142" s="964"/>
      <c r="AH142" s="964"/>
      <c r="AJ142" s="202"/>
      <c r="AK142" s="202"/>
      <c r="AL142" s="202"/>
      <c r="AM142" s="202"/>
      <c r="AN142" s="202"/>
      <c r="AO142" s="202"/>
    </row>
    <row r="143" spans="2:41" s="27" customFormat="1" ht="13.5" customHeight="1">
      <c r="B143" s="964">
        <v>12</v>
      </c>
      <c r="C143" s="985" t="s">
        <v>965</v>
      </c>
      <c r="D143" s="944"/>
      <c r="E143" s="944"/>
      <c r="F143" s="944"/>
      <c r="G143" s="944"/>
      <c r="H143" s="944"/>
      <c r="I143" s="944"/>
      <c r="J143" s="944"/>
      <c r="K143" s="944"/>
      <c r="L143" s="944"/>
      <c r="M143" s="944"/>
      <c r="N143" s="944"/>
      <c r="O143" s="944"/>
      <c r="P143" s="985" t="s">
        <v>966</v>
      </c>
      <c r="Q143" s="944"/>
      <c r="R143" s="944"/>
      <c r="S143" s="944"/>
      <c r="T143" s="944"/>
      <c r="U143" s="944"/>
      <c r="V143" s="944"/>
      <c r="W143" s="944"/>
      <c r="X143" s="944"/>
      <c r="Y143" s="944"/>
      <c r="Z143" s="944"/>
      <c r="AA143" s="944"/>
      <c r="AB143" s="944"/>
      <c r="AC143" s="944"/>
      <c r="AD143" s="944"/>
      <c r="AE143" s="965"/>
      <c r="AF143" s="965"/>
      <c r="AG143" s="964"/>
      <c r="AH143" s="964"/>
      <c r="AJ143" s="202"/>
      <c r="AK143" s="202"/>
      <c r="AL143" s="202"/>
      <c r="AM143" s="202"/>
      <c r="AN143" s="202"/>
      <c r="AO143" s="202"/>
    </row>
    <row r="144" spans="2:41" s="27" customFormat="1" ht="13.5" customHeight="1">
      <c r="B144" s="964"/>
      <c r="C144" s="944"/>
      <c r="D144" s="944"/>
      <c r="E144" s="944"/>
      <c r="F144" s="944"/>
      <c r="G144" s="944"/>
      <c r="H144" s="944"/>
      <c r="I144" s="944"/>
      <c r="J144" s="944"/>
      <c r="K144" s="944"/>
      <c r="L144" s="944"/>
      <c r="M144" s="944"/>
      <c r="N144" s="944"/>
      <c r="O144" s="944"/>
      <c r="P144" s="944"/>
      <c r="Q144" s="944"/>
      <c r="R144" s="944"/>
      <c r="S144" s="944"/>
      <c r="T144" s="944"/>
      <c r="U144" s="944"/>
      <c r="V144" s="944"/>
      <c r="W144" s="944"/>
      <c r="X144" s="944"/>
      <c r="Y144" s="944"/>
      <c r="Z144" s="944"/>
      <c r="AA144" s="944"/>
      <c r="AB144" s="944"/>
      <c r="AC144" s="944"/>
      <c r="AD144" s="944"/>
      <c r="AE144" s="965"/>
      <c r="AF144" s="965"/>
      <c r="AG144" s="964"/>
      <c r="AH144" s="964"/>
      <c r="AJ144" s="202"/>
      <c r="AK144" s="202"/>
      <c r="AL144" s="202"/>
      <c r="AM144" s="202"/>
      <c r="AN144" s="202"/>
      <c r="AO144" s="202"/>
    </row>
    <row r="145" spans="2:41" s="27" customFormat="1" ht="13.5">
      <c r="B145" s="964"/>
      <c r="C145" s="944"/>
      <c r="D145" s="944"/>
      <c r="E145" s="944"/>
      <c r="F145" s="944"/>
      <c r="G145" s="944"/>
      <c r="H145" s="944"/>
      <c r="I145" s="944"/>
      <c r="J145" s="944"/>
      <c r="K145" s="944"/>
      <c r="L145" s="944"/>
      <c r="M145" s="944"/>
      <c r="N145" s="944"/>
      <c r="O145" s="944"/>
      <c r="P145" s="944"/>
      <c r="Q145" s="944"/>
      <c r="R145" s="944"/>
      <c r="S145" s="944"/>
      <c r="T145" s="944"/>
      <c r="U145" s="944"/>
      <c r="V145" s="944"/>
      <c r="W145" s="944"/>
      <c r="X145" s="944"/>
      <c r="Y145" s="944"/>
      <c r="Z145" s="944"/>
      <c r="AA145" s="944"/>
      <c r="AB145" s="944"/>
      <c r="AC145" s="944"/>
      <c r="AD145" s="944"/>
      <c r="AE145" s="965"/>
      <c r="AF145" s="965"/>
      <c r="AG145" s="964"/>
      <c r="AH145" s="964"/>
      <c r="AJ145" s="202"/>
      <c r="AK145" s="202"/>
      <c r="AL145" s="202"/>
      <c r="AM145" s="202"/>
      <c r="AN145" s="202"/>
      <c r="AO145" s="202"/>
    </row>
    <row r="146" spans="2:41" s="27" customFormat="1" ht="12" customHeight="1">
      <c r="B146" s="964">
        <v>13</v>
      </c>
      <c r="C146" s="985" t="s">
        <v>801</v>
      </c>
      <c r="D146" s="944"/>
      <c r="E146" s="944"/>
      <c r="F146" s="944"/>
      <c r="G146" s="944"/>
      <c r="H146" s="944"/>
      <c r="I146" s="944"/>
      <c r="J146" s="944"/>
      <c r="K146" s="944"/>
      <c r="L146" s="944"/>
      <c r="M146" s="944"/>
      <c r="N146" s="944"/>
      <c r="O146" s="944"/>
      <c r="P146" s="985" t="s">
        <v>1248</v>
      </c>
      <c r="Q146" s="944"/>
      <c r="R146" s="944"/>
      <c r="S146" s="944"/>
      <c r="T146" s="944"/>
      <c r="U146" s="944"/>
      <c r="V146" s="944"/>
      <c r="W146" s="944"/>
      <c r="X146" s="944"/>
      <c r="Y146" s="944"/>
      <c r="Z146" s="944"/>
      <c r="AA146" s="944"/>
      <c r="AB146" s="944"/>
      <c r="AC146" s="944"/>
      <c r="AD146" s="944"/>
      <c r="AE146" s="965"/>
      <c r="AF146" s="965"/>
      <c r="AG146" s="964"/>
      <c r="AH146" s="964"/>
      <c r="AJ146" s="202"/>
      <c r="AK146" s="202"/>
      <c r="AL146" s="202"/>
      <c r="AM146" s="202"/>
      <c r="AN146" s="202"/>
      <c r="AO146" s="202"/>
    </row>
    <row r="147" spans="2:41" s="27" customFormat="1" ht="12" customHeight="1">
      <c r="B147" s="964"/>
      <c r="C147" s="944"/>
      <c r="D147" s="944"/>
      <c r="E147" s="944"/>
      <c r="F147" s="944"/>
      <c r="G147" s="944"/>
      <c r="H147" s="944"/>
      <c r="I147" s="944"/>
      <c r="J147" s="944"/>
      <c r="K147" s="944"/>
      <c r="L147" s="944"/>
      <c r="M147" s="944"/>
      <c r="N147" s="944"/>
      <c r="O147" s="944"/>
      <c r="P147" s="944"/>
      <c r="Q147" s="944"/>
      <c r="R147" s="944"/>
      <c r="S147" s="944"/>
      <c r="T147" s="944"/>
      <c r="U147" s="944"/>
      <c r="V147" s="944"/>
      <c r="W147" s="944"/>
      <c r="X147" s="944"/>
      <c r="Y147" s="944"/>
      <c r="Z147" s="944"/>
      <c r="AA147" s="944"/>
      <c r="AB147" s="944"/>
      <c r="AC147" s="944"/>
      <c r="AD147" s="944"/>
      <c r="AE147" s="965"/>
      <c r="AF147" s="965"/>
      <c r="AG147" s="964"/>
      <c r="AH147" s="964"/>
      <c r="AJ147" s="202"/>
      <c r="AK147" s="202"/>
      <c r="AL147" s="202"/>
      <c r="AM147" s="202"/>
      <c r="AN147" s="202"/>
      <c r="AO147" s="202"/>
    </row>
    <row r="148" spans="2:41" s="27" customFormat="1" ht="13.5">
      <c r="B148" s="964"/>
      <c r="C148" s="944"/>
      <c r="D148" s="944"/>
      <c r="E148" s="944"/>
      <c r="F148" s="944"/>
      <c r="G148" s="944"/>
      <c r="H148" s="944"/>
      <c r="I148" s="944"/>
      <c r="J148" s="944"/>
      <c r="K148" s="944"/>
      <c r="L148" s="944"/>
      <c r="M148" s="944"/>
      <c r="N148" s="944"/>
      <c r="O148" s="944"/>
      <c r="P148" s="944"/>
      <c r="Q148" s="944"/>
      <c r="R148" s="944"/>
      <c r="S148" s="944"/>
      <c r="T148" s="944"/>
      <c r="U148" s="944"/>
      <c r="V148" s="944"/>
      <c r="W148" s="944"/>
      <c r="X148" s="944"/>
      <c r="Y148" s="944"/>
      <c r="Z148" s="944"/>
      <c r="AA148" s="944"/>
      <c r="AB148" s="944"/>
      <c r="AC148" s="944"/>
      <c r="AD148" s="944"/>
      <c r="AE148" s="965"/>
      <c r="AF148" s="965"/>
      <c r="AG148" s="964"/>
      <c r="AH148" s="964"/>
      <c r="AJ148" s="202"/>
      <c r="AK148" s="202"/>
      <c r="AL148" s="202"/>
      <c r="AM148" s="202"/>
      <c r="AN148" s="202"/>
      <c r="AO148" s="202"/>
    </row>
    <row r="149" spans="2:41" s="27" customFormat="1" ht="13.5">
      <c r="B149" s="964">
        <v>14</v>
      </c>
      <c r="C149" s="985" t="s">
        <v>1162</v>
      </c>
      <c r="D149" s="944"/>
      <c r="E149" s="944"/>
      <c r="F149" s="944"/>
      <c r="G149" s="944"/>
      <c r="H149" s="944"/>
      <c r="I149" s="944"/>
      <c r="J149" s="944"/>
      <c r="K149" s="944"/>
      <c r="L149" s="944"/>
      <c r="M149" s="944"/>
      <c r="N149" s="944"/>
      <c r="O149" s="944"/>
      <c r="P149" s="985" t="s">
        <v>1249</v>
      </c>
      <c r="Q149" s="944"/>
      <c r="R149" s="944"/>
      <c r="S149" s="944"/>
      <c r="T149" s="944"/>
      <c r="U149" s="944"/>
      <c r="V149" s="944"/>
      <c r="W149" s="944"/>
      <c r="X149" s="944"/>
      <c r="Y149" s="944"/>
      <c r="Z149" s="944"/>
      <c r="AA149" s="944"/>
      <c r="AB149" s="944"/>
      <c r="AC149" s="944"/>
      <c r="AD149" s="944"/>
      <c r="AE149" s="965"/>
      <c r="AF149" s="965"/>
      <c r="AG149" s="964"/>
      <c r="AH149" s="964"/>
      <c r="AJ149" s="202"/>
      <c r="AK149" s="202"/>
      <c r="AL149" s="202"/>
      <c r="AM149" s="202"/>
      <c r="AN149" s="202"/>
      <c r="AO149" s="202"/>
    </row>
    <row r="150" spans="2:41" s="27" customFormat="1" ht="13.5">
      <c r="B150" s="964"/>
      <c r="C150" s="944"/>
      <c r="D150" s="944"/>
      <c r="E150" s="944"/>
      <c r="F150" s="944"/>
      <c r="G150" s="944"/>
      <c r="H150" s="944"/>
      <c r="I150" s="944"/>
      <c r="J150" s="944"/>
      <c r="K150" s="944"/>
      <c r="L150" s="944"/>
      <c r="M150" s="944"/>
      <c r="N150" s="944"/>
      <c r="O150" s="944"/>
      <c r="P150" s="944"/>
      <c r="Q150" s="944"/>
      <c r="R150" s="944"/>
      <c r="S150" s="944"/>
      <c r="T150" s="944"/>
      <c r="U150" s="944"/>
      <c r="V150" s="944"/>
      <c r="W150" s="944"/>
      <c r="X150" s="944"/>
      <c r="Y150" s="944"/>
      <c r="Z150" s="944"/>
      <c r="AA150" s="944"/>
      <c r="AB150" s="944"/>
      <c r="AC150" s="944"/>
      <c r="AD150" s="944"/>
      <c r="AE150" s="965"/>
      <c r="AF150" s="965"/>
      <c r="AG150" s="964"/>
      <c r="AH150" s="964"/>
      <c r="AJ150" s="202"/>
      <c r="AK150" s="202"/>
      <c r="AL150" s="202"/>
      <c r="AM150" s="202"/>
      <c r="AN150" s="202"/>
      <c r="AO150" s="202"/>
    </row>
    <row r="151" spans="2:41" s="27" customFormat="1" ht="13.5">
      <c r="B151" s="964"/>
      <c r="C151" s="944"/>
      <c r="D151" s="944"/>
      <c r="E151" s="944"/>
      <c r="F151" s="944"/>
      <c r="G151" s="944"/>
      <c r="H151" s="944"/>
      <c r="I151" s="944"/>
      <c r="J151" s="944"/>
      <c r="K151" s="944"/>
      <c r="L151" s="944"/>
      <c r="M151" s="944"/>
      <c r="N151" s="944"/>
      <c r="O151" s="944"/>
      <c r="P151" s="944"/>
      <c r="Q151" s="944"/>
      <c r="R151" s="944"/>
      <c r="S151" s="944"/>
      <c r="T151" s="944"/>
      <c r="U151" s="944"/>
      <c r="V151" s="944"/>
      <c r="W151" s="944"/>
      <c r="X151" s="944"/>
      <c r="Y151" s="944"/>
      <c r="Z151" s="944"/>
      <c r="AA151" s="944"/>
      <c r="AB151" s="944"/>
      <c r="AC151" s="944"/>
      <c r="AD151" s="944"/>
      <c r="AE151" s="965"/>
      <c r="AF151" s="965"/>
      <c r="AG151" s="964"/>
      <c r="AH151" s="964"/>
      <c r="AJ151" s="202"/>
      <c r="AK151" s="202"/>
      <c r="AL151" s="202"/>
      <c r="AM151" s="202"/>
      <c r="AN151" s="202"/>
      <c r="AO151" s="202"/>
    </row>
    <row r="152" spans="2:41" s="27" customFormat="1" ht="6.75" customHeight="1">
      <c r="B152" s="964"/>
      <c r="C152" s="944"/>
      <c r="D152" s="944"/>
      <c r="E152" s="944"/>
      <c r="F152" s="944"/>
      <c r="G152" s="944"/>
      <c r="H152" s="944"/>
      <c r="I152" s="944"/>
      <c r="J152" s="944"/>
      <c r="K152" s="944"/>
      <c r="L152" s="944"/>
      <c r="M152" s="944"/>
      <c r="N152" s="944"/>
      <c r="O152" s="944"/>
      <c r="P152" s="944"/>
      <c r="Q152" s="944"/>
      <c r="R152" s="944"/>
      <c r="S152" s="944"/>
      <c r="T152" s="944"/>
      <c r="U152" s="944"/>
      <c r="V152" s="944"/>
      <c r="W152" s="944"/>
      <c r="X152" s="944"/>
      <c r="Y152" s="944"/>
      <c r="Z152" s="944"/>
      <c r="AA152" s="944"/>
      <c r="AB152" s="944"/>
      <c r="AC152" s="944"/>
      <c r="AD152" s="944"/>
      <c r="AE152" s="965"/>
      <c r="AF152" s="965"/>
      <c r="AG152" s="964"/>
      <c r="AH152" s="964"/>
      <c r="AJ152" s="202"/>
      <c r="AK152" s="202"/>
      <c r="AL152" s="202"/>
      <c r="AM152" s="202"/>
      <c r="AN152" s="202"/>
      <c r="AO152" s="202"/>
    </row>
    <row r="153" spans="2:41" s="27" customFormat="1" ht="31.5" customHeight="1">
      <c r="B153" s="964">
        <v>15</v>
      </c>
      <c r="C153" s="985" t="s">
        <v>1169</v>
      </c>
      <c r="D153" s="985"/>
      <c r="E153" s="985"/>
      <c r="F153" s="985"/>
      <c r="G153" s="985"/>
      <c r="H153" s="985"/>
      <c r="I153" s="985"/>
      <c r="J153" s="985"/>
      <c r="K153" s="985"/>
      <c r="L153" s="985"/>
      <c r="M153" s="985"/>
      <c r="N153" s="985"/>
      <c r="O153" s="985"/>
      <c r="P153" s="985" t="s">
        <v>1250</v>
      </c>
      <c r="Q153" s="985"/>
      <c r="R153" s="985"/>
      <c r="S153" s="985"/>
      <c r="T153" s="985"/>
      <c r="U153" s="985"/>
      <c r="V153" s="985"/>
      <c r="W153" s="985"/>
      <c r="X153" s="985"/>
      <c r="Y153" s="985"/>
      <c r="Z153" s="985"/>
      <c r="AA153" s="985"/>
      <c r="AB153" s="985"/>
      <c r="AC153" s="985"/>
      <c r="AD153" s="985"/>
      <c r="AE153" s="965"/>
      <c r="AF153" s="965"/>
      <c r="AG153" s="964"/>
      <c r="AH153" s="964"/>
      <c r="AJ153" s="202"/>
      <c r="AK153" s="202"/>
      <c r="AL153" s="202"/>
      <c r="AM153" s="202"/>
      <c r="AN153" s="202"/>
      <c r="AO153" s="202"/>
    </row>
    <row r="154" spans="2:41" s="27" customFormat="1" ht="31.5" customHeight="1">
      <c r="B154" s="964"/>
      <c r="C154" s="985"/>
      <c r="D154" s="985"/>
      <c r="E154" s="985"/>
      <c r="F154" s="985"/>
      <c r="G154" s="985"/>
      <c r="H154" s="985"/>
      <c r="I154" s="985"/>
      <c r="J154" s="985"/>
      <c r="K154" s="985"/>
      <c r="L154" s="985"/>
      <c r="M154" s="985"/>
      <c r="N154" s="985"/>
      <c r="O154" s="985"/>
      <c r="P154" s="985"/>
      <c r="Q154" s="985"/>
      <c r="R154" s="985"/>
      <c r="S154" s="985"/>
      <c r="T154" s="985"/>
      <c r="U154" s="985"/>
      <c r="V154" s="985"/>
      <c r="W154" s="985"/>
      <c r="X154" s="985"/>
      <c r="Y154" s="985"/>
      <c r="Z154" s="985"/>
      <c r="AA154" s="985"/>
      <c r="AB154" s="985"/>
      <c r="AC154" s="985"/>
      <c r="AD154" s="985"/>
      <c r="AE154" s="965"/>
      <c r="AF154" s="965"/>
      <c r="AG154" s="964"/>
      <c r="AH154" s="964"/>
      <c r="AJ154" s="202"/>
      <c r="AK154" s="202"/>
      <c r="AL154" s="202"/>
      <c r="AM154" s="202"/>
      <c r="AN154" s="202"/>
      <c r="AO154" s="202"/>
    </row>
    <row r="155" spans="2:41" s="27" customFormat="1" ht="17.25" customHeight="1">
      <c r="B155" s="964"/>
      <c r="C155" s="985"/>
      <c r="D155" s="985"/>
      <c r="E155" s="985"/>
      <c r="F155" s="985"/>
      <c r="G155" s="985"/>
      <c r="H155" s="985"/>
      <c r="I155" s="985"/>
      <c r="J155" s="985"/>
      <c r="K155" s="985"/>
      <c r="L155" s="985"/>
      <c r="M155" s="985"/>
      <c r="N155" s="985"/>
      <c r="O155" s="985"/>
      <c r="P155" s="985"/>
      <c r="Q155" s="985"/>
      <c r="R155" s="985"/>
      <c r="S155" s="985"/>
      <c r="T155" s="985"/>
      <c r="U155" s="985"/>
      <c r="V155" s="985"/>
      <c r="W155" s="985"/>
      <c r="X155" s="985"/>
      <c r="Y155" s="985"/>
      <c r="Z155" s="985"/>
      <c r="AA155" s="985"/>
      <c r="AB155" s="985"/>
      <c r="AC155" s="985"/>
      <c r="AD155" s="985"/>
      <c r="AE155" s="965"/>
      <c r="AF155" s="965"/>
      <c r="AG155" s="964"/>
      <c r="AH155" s="964"/>
      <c r="AJ155" s="202"/>
      <c r="AK155" s="202"/>
      <c r="AL155" s="202"/>
      <c r="AM155" s="202"/>
      <c r="AN155" s="202"/>
      <c r="AO155" s="202"/>
    </row>
    <row r="156" spans="2:41" s="27" customFormat="1" ht="13.5">
      <c r="B156" s="964">
        <v>16</v>
      </c>
      <c r="C156" s="1224" t="s">
        <v>1244</v>
      </c>
      <c r="D156" s="1225"/>
      <c r="E156" s="1225"/>
      <c r="F156" s="1225"/>
      <c r="G156" s="1225"/>
      <c r="H156" s="1225"/>
      <c r="I156" s="1225"/>
      <c r="J156" s="1225"/>
      <c r="K156" s="1225"/>
      <c r="L156" s="1225"/>
      <c r="M156" s="1225"/>
      <c r="N156" s="1225"/>
      <c r="O156" s="1226"/>
      <c r="P156" s="985" t="s">
        <v>802</v>
      </c>
      <c r="Q156" s="985"/>
      <c r="R156" s="985"/>
      <c r="S156" s="985"/>
      <c r="T156" s="985"/>
      <c r="U156" s="985"/>
      <c r="V156" s="985"/>
      <c r="W156" s="985"/>
      <c r="X156" s="985"/>
      <c r="Y156" s="985"/>
      <c r="Z156" s="985"/>
      <c r="AA156" s="985"/>
      <c r="AB156" s="985"/>
      <c r="AC156" s="985"/>
      <c r="AD156" s="985"/>
      <c r="AE156" s="965"/>
      <c r="AF156" s="965"/>
      <c r="AG156" s="964"/>
      <c r="AH156" s="964"/>
      <c r="AJ156" s="202"/>
      <c r="AK156" s="202"/>
      <c r="AL156" s="202"/>
      <c r="AM156" s="202"/>
      <c r="AN156" s="202"/>
      <c r="AO156" s="202"/>
    </row>
    <row r="157" spans="2:41" s="27" customFormat="1" ht="13.5">
      <c r="B157" s="964"/>
      <c r="C157" s="1227"/>
      <c r="D157" s="1228"/>
      <c r="E157" s="1228"/>
      <c r="F157" s="1228"/>
      <c r="G157" s="1228"/>
      <c r="H157" s="1228"/>
      <c r="I157" s="1228"/>
      <c r="J157" s="1228"/>
      <c r="K157" s="1228"/>
      <c r="L157" s="1228"/>
      <c r="M157" s="1228"/>
      <c r="N157" s="1228"/>
      <c r="O157" s="1229"/>
      <c r="P157" s="985"/>
      <c r="Q157" s="985"/>
      <c r="R157" s="985"/>
      <c r="S157" s="985"/>
      <c r="T157" s="985"/>
      <c r="U157" s="985"/>
      <c r="V157" s="985"/>
      <c r="W157" s="985"/>
      <c r="X157" s="985"/>
      <c r="Y157" s="985"/>
      <c r="Z157" s="985"/>
      <c r="AA157" s="985"/>
      <c r="AB157" s="985"/>
      <c r="AC157" s="985"/>
      <c r="AD157" s="985"/>
      <c r="AE157" s="965"/>
      <c r="AF157" s="965"/>
      <c r="AG157" s="964"/>
      <c r="AH157" s="964"/>
      <c r="AJ157" s="202"/>
      <c r="AK157" s="202"/>
      <c r="AL157" s="202"/>
      <c r="AM157" s="202"/>
      <c r="AN157" s="202"/>
      <c r="AO157" s="202"/>
    </row>
    <row r="158" spans="2:41" s="27" customFormat="1" ht="13.5">
      <c r="B158" s="964"/>
      <c r="C158" s="1227"/>
      <c r="D158" s="1228"/>
      <c r="E158" s="1228"/>
      <c r="F158" s="1228"/>
      <c r="G158" s="1228"/>
      <c r="H158" s="1228"/>
      <c r="I158" s="1228"/>
      <c r="J158" s="1228"/>
      <c r="K158" s="1228"/>
      <c r="L158" s="1228"/>
      <c r="M158" s="1228"/>
      <c r="N158" s="1228"/>
      <c r="O158" s="1229"/>
      <c r="P158" s="985"/>
      <c r="Q158" s="985"/>
      <c r="R158" s="985"/>
      <c r="S158" s="985"/>
      <c r="T158" s="985"/>
      <c r="U158" s="985"/>
      <c r="V158" s="985"/>
      <c r="W158" s="985"/>
      <c r="X158" s="985"/>
      <c r="Y158" s="985"/>
      <c r="Z158" s="985"/>
      <c r="AA158" s="985"/>
      <c r="AB158" s="985"/>
      <c r="AC158" s="985"/>
      <c r="AD158" s="985"/>
      <c r="AE158" s="965"/>
      <c r="AF158" s="965"/>
      <c r="AG158" s="964"/>
      <c r="AH158" s="964"/>
      <c r="AJ158" s="202"/>
      <c r="AK158" s="202"/>
      <c r="AL158" s="202"/>
      <c r="AM158" s="202"/>
      <c r="AN158" s="202"/>
      <c r="AO158" s="202"/>
    </row>
    <row r="159" spans="2:41" s="27" customFormat="1" ht="5.25" customHeight="1">
      <c r="B159" s="964"/>
      <c r="C159" s="1230"/>
      <c r="D159" s="1231"/>
      <c r="E159" s="1231"/>
      <c r="F159" s="1231"/>
      <c r="G159" s="1231"/>
      <c r="H159" s="1231"/>
      <c r="I159" s="1231"/>
      <c r="J159" s="1231"/>
      <c r="K159" s="1231"/>
      <c r="L159" s="1231"/>
      <c r="M159" s="1231"/>
      <c r="N159" s="1231"/>
      <c r="O159" s="1232"/>
      <c r="P159" s="985"/>
      <c r="Q159" s="985"/>
      <c r="R159" s="985"/>
      <c r="S159" s="985"/>
      <c r="T159" s="985"/>
      <c r="U159" s="985"/>
      <c r="V159" s="985"/>
      <c r="W159" s="985"/>
      <c r="X159" s="985"/>
      <c r="Y159" s="985"/>
      <c r="Z159" s="985"/>
      <c r="AA159" s="985"/>
      <c r="AB159" s="985"/>
      <c r="AC159" s="985"/>
      <c r="AD159" s="985"/>
      <c r="AE159" s="965"/>
      <c r="AF159" s="965"/>
      <c r="AG159" s="964"/>
      <c r="AH159" s="964"/>
      <c r="AJ159" s="202"/>
      <c r="AK159" s="202"/>
      <c r="AL159" s="202"/>
      <c r="AM159" s="202"/>
      <c r="AN159" s="202"/>
      <c r="AO159" s="202"/>
    </row>
    <row r="160" spans="2:41" s="27" customFormat="1" ht="18" customHeight="1">
      <c r="B160" s="880">
        <v>17</v>
      </c>
      <c r="C160" s="896" t="s">
        <v>1327</v>
      </c>
      <c r="D160" s="897"/>
      <c r="E160" s="897"/>
      <c r="F160" s="897"/>
      <c r="G160" s="897"/>
      <c r="H160" s="897"/>
      <c r="I160" s="897"/>
      <c r="J160" s="897"/>
      <c r="K160" s="897"/>
      <c r="L160" s="897"/>
      <c r="M160" s="897"/>
      <c r="N160" s="897"/>
      <c r="O160" s="898"/>
      <c r="P160" s="1241" t="s">
        <v>1331</v>
      </c>
      <c r="Q160" s="1242"/>
      <c r="R160" s="1242"/>
      <c r="S160" s="1242"/>
      <c r="T160" s="1242"/>
      <c r="U160" s="1242"/>
      <c r="V160" s="1242"/>
      <c r="W160" s="1242"/>
      <c r="X160" s="1242"/>
      <c r="Y160" s="1242"/>
      <c r="Z160" s="1242"/>
      <c r="AA160" s="1242"/>
      <c r="AB160" s="1242"/>
      <c r="AC160" s="1242"/>
      <c r="AD160" s="1243"/>
      <c r="AE160" s="1250"/>
      <c r="AF160" s="1251"/>
      <c r="AG160" s="1055"/>
      <c r="AH160" s="1124"/>
      <c r="AJ160" s="202"/>
      <c r="AK160" s="202"/>
      <c r="AL160" s="202"/>
      <c r="AM160" s="202"/>
      <c r="AN160" s="202"/>
      <c r="AO160" s="202"/>
    </row>
    <row r="161" spans="2:41" s="27" customFormat="1" ht="18" customHeight="1">
      <c r="B161" s="881"/>
      <c r="C161" s="899"/>
      <c r="D161" s="900"/>
      <c r="E161" s="900"/>
      <c r="F161" s="900"/>
      <c r="G161" s="900"/>
      <c r="H161" s="900"/>
      <c r="I161" s="900"/>
      <c r="J161" s="900"/>
      <c r="K161" s="900"/>
      <c r="L161" s="900"/>
      <c r="M161" s="900"/>
      <c r="N161" s="900"/>
      <c r="O161" s="901"/>
      <c r="P161" s="1244"/>
      <c r="Q161" s="1245"/>
      <c r="R161" s="1245"/>
      <c r="S161" s="1245"/>
      <c r="T161" s="1245"/>
      <c r="U161" s="1245"/>
      <c r="V161" s="1245"/>
      <c r="W161" s="1245"/>
      <c r="X161" s="1245"/>
      <c r="Y161" s="1245"/>
      <c r="Z161" s="1245"/>
      <c r="AA161" s="1245"/>
      <c r="AB161" s="1245"/>
      <c r="AC161" s="1245"/>
      <c r="AD161" s="1246"/>
      <c r="AE161" s="883"/>
      <c r="AF161" s="884"/>
      <c r="AG161" s="892"/>
      <c r="AH161" s="893"/>
      <c r="AJ161" s="202"/>
      <c r="AK161" s="202"/>
      <c r="AL161" s="202"/>
      <c r="AM161" s="202"/>
      <c r="AN161" s="202"/>
      <c r="AO161" s="202"/>
    </row>
    <row r="162" spans="2:41" s="27" customFormat="1" ht="18" customHeight="1">
      <c r="B162" s="881"/>
      <c r="C162" s="899"/>
      <c r="D162" s="900"/>
      <c r="E162" s="900"/>
      <c r="F162" s="900"/>
      <c r="G162" s="900"/>
      <c r="H162" s="900"/>
      <c r="I162" s="900"/>
      <c r="J162" s="900"/>
      <c r="K162" s="900"/>
      <c r="L162" s="900"/>
      <c r="M162" s="900"/>
      <c r="N162" s="900"/>
      <c r="O162" s="901"/>
      <c r="P162" s="1244" t="s">
        <v>1330</v>
      </c>
      <c r="Q162" s="1245"/>
      <c r="R162" s="1245"/>
      <c r="S162" s="1245"/>
      <c r="T162" s="1245"/>
      <c r="U162" s="1245"/>
      <c r="V162" s="1245"/>
      <c r="W162" s="1245"/>
      <c r="X162" s="1245"/>
      <c r="Y162" s="1245"/>
      <c r="Z162" s="1245"/>
      <c r="AA162" s="1245"/>
      <c r="AB162" s="1245"/>
      <c r="AC162" s="1245"/>
      <c r="AD162" s="1246"/>
      <c r="AE162" s="883"/>
      <c r="AF162" s="884"/>
      <c r="AG162" s="892"/>
      <c r="AH162" s="893"/>
      <c r="AJ162" s="202"/>
      <c r="AK162" s="202"/>
      <c r="AL162" s="202"/>
      <c r="AM162" s="202"/>
      <c r="AN162" s="202"/>
      <c r="AO162" s="202"/>
    </row>
    <row r="163" spans="2:41" s="27" customFormat="1" ht="18" customHeight="1">
      <c r="B163" s="881"/>
      <c r="C163" s="899"/>
      <c r="D163" s="900"/>
      <c r="E163" s="900"/>
      <c r="F163" s="900"/>
      <c r="G163" s="900"/>
      <c r="H163" s="900"/>
      <c r="I163" s="900"/>
      <c r="J163" s="900"/>
      <c r="K163" s="900"/>
      <c r="L163" s="900"/>
      <c r="M163" s="900"/>
      <c r="N163" s="900"/>
      <c r="O163" s="901"/>
      <c r="P163" s="1247"/>
      <c r="Q163" s="1248"/>
      <c r="R163" s="1248"/>
      <c r="S163" s="1248"/>
      <c r="T163" s="1248"/>
      <c r="U163" s="1248"/>
      <c r="V163" s="1248"/>
      <c r="W163" s="1248"/>
      <c r="X163" s="1248"/>
      <c r="Y163" s="1248"/>
      <c r="Z163" s="1248"/>
      <c r="AA163" s="1248"/>
      <c r="AB163" s="1248"/>
      <c r="AC163" s="1248"/>
      <c r="AD163" s="1249"/>
      <c r="AE163" s="885"/>
      <c r="AF163" s="886"/>
      <c r="AG163" s="894"/>
      <c r="AH163" s="895"/>
      <c r="AJ163" s="202"/>
      <c r="AK163" s="202"/>
      <c r="AL163" s="202"/>
      <c r="AM163" s="202"/>
      <c r="AN163" s="202"/>
      <c r="AO163" s="202"/>
    </row>
    <row r="164" spans="2:41" s="27" customFormat="1" ht="18" customHeight="1">
      <c r="B164" s="881"/>
      <c r="C164" s="899"/>
      <c r="D164" s="900"/>
      <c r="E164" s="900"/>
      <c r="F164" s="900"/>
      <c r="G164" s="900"/>
      <c r="H164" s="900"/>
      <c r="I164" s="900"/>
      <c r="J164" s="900"/>
      <c r="K164" s="900"/>
      <c r="L164" s="900"/>
      <c r="M164" s="900"/>
      <c r="N164" s="900"/>
      <c r="O164" s="901"/>
      <c r="P164" s="1227" t="s">
        <v>1236</v>
      </c>
      <c r="Q164" s="1258"/>
      <c r="R164" s="1258"/>
      <c r="S164" s="1258"/>
      <c r="T164" s="1258"/>
      <c r="U164" s="1258"/>
      <c r="V164" s="1258"/>
      <c r="W164" s="1258"/>
      <c r="X164" s="1258"/>
      <c r="Y164" s="1258"/>
      <c r="Z164" s="1258"/>
      <c r="AA164" s="1258"/>
      <c r="AB164" s="1258"/>
      <c r="AC164" s="1258"/>
      <c r="AD164" s="654"/>
      <c r="AE164" s="883"/>
      <c r="AF164" s="1255"/>
      <c r="AG164" s="1239"/>
      <c r="AH164" s="1240"/>
      <c r="AJ164" s="202"/>
      <c r="AK164" s="202"/>
      <c r="AL164" s="202"/>
      <c r="AM164" s="202"/>
      <c r="AN164" s="202"/>
      <c r="AO164" s="202"/>
    </row>
    <row r="165" spans="2:41" s="27" customFormat="1" ht="18" customHeight="1">
      <c r="B165" s="881"/>
      <c r="C165" s="899"/>
      <c r="D165" s="900"/>
      <c r="E165" s="900"/>
      <c r="F165" s="900"/>
      <c r="G165" s="900"/>
      <c r="H165" s="900"/>
      <c r="I165" s="900"/>
      <c r="J165" s="900"/>
      <c r="K165" s="900"/>
      <c r="L165" s="900"/>
      <c r="M165" s="900"/>
      <c r="N165" s="900"/>
      <c r="O165" s="901"/>
      <c r="P165" s="1111" t="s">
        <v>1239</v>
      </c>
      <c r="Q165" s="1112"/>
      <c r="R165" s="1112"/>
      <c r="S165" s="1112"/>
      <c r="T165" s="1112"/>
      <c r="U165" s="1112"/>
      <c r="V165" s="1112"/>
      <c r="W165" s="1112"/>
      <c r="X165" s="1112"/>
      <c r="Y165" s="1112"/>
      <c r="Z165" s="1112"/>
      <c r="AA165" s="1112"/>
      <c r="AB165" s="1112"/>
      <c r="AC165" s="1112"/>
      <c r="AD165" s="1113"/>
      <c r="AE165" s="1115"/>
      <c r="AF165" s="908"/>
      <c r="AG165" s="887"/>
      <c r="AH165" s="888"/>
      <c r="AJ165" s="202"/>
      <c r="AK165" s="202"/>
      <c r="AL165" s="202"/>
      <c r="AM165" s="202"/>
      <c r="AN165" s="202"/>
      <c r="AO165" s="202"/>
    </row>
    <row r="166" spans="2:41" s="27" customFormat="1" ht="18" customHeight="1">
      <c r="B166" s="881"/>
      <c r="C166" s="899"/>
      <c r="D166" s="900"/>
      <c r="E166" s="900"/>
      <c r="F166" s="900"/>
      <c r="G166" s="900"/>
      <c r="H166" s="900"/>
      <c r="I166" s="900"/>
      <c r="J166" s="900"/>
      <c r="K166" s="900"/>
      <c r="L166" s="900"/>
      <c r="M166" s="900"/>
      <c r="N166" s="900"/>
      <c r="O166" s="901"/>
      <c r="P166" s="1114" t="s">
        <v>1240</v>
      </c>
      <c r="Q166" s="1112"/>
      <c r="R166" s="1112"/>
      <c r="S166" s="1112"/>
      <c r="T166" s="1112"/>
      <c r="U166" s="1112"/>
      <c r="V166" s="1112"/>
      <c r="W166" s="1112"/>
      <c r="X166" s="1112"/>
      <c r="Y166" s="1112"/>
      <c r="Z166" s="1112"/>
      <c r="AA166" s="1112"/>
      <c r="AB166" s="1112"/>
      <c r="AC166" s="1112"/>
      <c r="AD166" s="1113"/>
      <c r="AE166" s="1115"/>
      <c r="AF166" s="908"/>
      <c r="AG166" s="887"/>
      <c r="AH166" s="888"/>
      <c r="AJ166" s="202"/>
      <c r="AK166" s="202"/>
      <c r="AL166" s="202"/>
      <c r="AM166" s="202"/>
      <c r="AN166" s="202"/>
      <c r="AO166" s="202"/>
    </row>
    <row r="167" spans="2:41" s="27" customFormat="1" ht="18" customHeight="1">
      <c r="B167" s="881"/>
      <c r="C167" s="899"/>
      <c r="D167" s="900"/>
      <c r="E167" s="900"/>
      <c r="F167" s="900"/>
      <c r="G167" s="900"/>
      <c r="H167" s="900"/>
      <c r="I167" s="900"/>
      <c r="J167" s="900"/>
      <c r="K167" s="900"/>
      <c r="L167" s="900"/>
      <c r="M167" s="900"/>
      <c r="N167" s="900"/>
      <c r="O167" s="901"/>
      <c r="P167" s="1114" t="s">
        <v>1241</v>
      </c>
      <c r="Q167" s="1112"/>
      <c r="R167" s="1112"/>
      <c r="S167" s="1112"/>
      <c r="T167" s="1112"/>
      <c r="U167" s="1112"/>
      <c r="V167" s="1112"/>
      <c r="W167" s="1112"/>
      <c r="X167" s="1112"/>
      <c r="Y167" s="1112"/>
      <c r="Z167" s="1112"/>
      <c r="AA167" s="1112"/>
      <c r="AB167" s="1112"/>
      <c r="AC167" s="1112"/>
      <c r="AD167" s="1113"/>
      <c r="AE167" s="1115"/>
      <c r="AF167" s="908"/>
      <c r="AG167" s="887"/>
      <c r="AH167" s="888"/>
      <c r="AJ167" s="202"/>
      <c r="AK167" s="202"/>
      <c r="AL167" s="202"/>
      <c r="AM167" s="202"/>
      <c r="AN167" s="202"/>
      <c r="AO167" s="202"/>
    </row>
    <row r="168" spans="2:41" s="27" customFormat="1" ht="18" customHeight="1">
      <c r="B168" s="881"/>
      <c r="C168" s="899"/>
      <c r="D168" s="900"/>
      <c r="E168" s="900"/>
      <c r="F168" s="900"/>
      <c r="G168" s="900"/>
      <c r="H168" s="900"/>
      <c r="I168" s="900"/>
      <c r="J168" s="900"/>
      <c r="K168" s="900"/>
      <c r="L168" s="900"/>
      <c r="M168" s="900"/>
      <c r="N168" s="900"/>
      <c r="O168" s="901"/>
      <c r="P168" s="1114" t="s">
        <v>1235</v>
      </c>
      <c r="Q168" s="1112"/>
      <c r="R168" s="1112"/>
      <c r="S168" s="1112"/>
      <c r="T168" s="1112"/>
      <c r="U168" s="1112"/>
      <c r="V168" s="1112"/>
      <c r="W168" s="1112"/>
      <c r="X168" s="1112"/>
      <c r="Y168" s="1112"/>
      <c r="Z168" s="1112"/>
      <c r="AA168" s="1112"/>
      <c r="AB168" s="1112"/>
      <c r="AC168" s="1112"/>
      <c r="AD168" s="1113"/>
      <c r="AE168" s="907"/>
      <c r="AF168" s="908"/>
      <c r="AG168" s="887"/>
      <c r="AH168" s="888"/>
      <c r="AJ168" s="202"/>
      <c r="AK168" s="202"/>
      <c r="AL168" s="202"/>
      <c r="AM168" s="202"/>
      <c r="AN168" s="202"/>
      <c r="AO168" s="202"/>
    </row>
    <row r="169" spans="2:41" s="27" customFormat="1" ht="18" customHeight="1">
      <c r="B169" s="882"/>
      <c r="C169" s="902"/>
      <c r="D169" s="903"/>
      <c r="E169" s="903"/>
      <c r="F169" s="903"/>
      <c r="G169" s="903"/>
      <c r="H169" s="903"/>
      <c r="I169" s="903"/>
      <c r="J169" s="903"/>
      <c r="K169" s="903"/>
      <c r="L169" s="903"/>
      <c r="M169" s="903"/>
      <c r="N169" s="903"/>
      <c r="O169" s="904"/>
      <c r="P169" s="1091" t="s">
        <v>1234</v>
      </c>
      <c r="Q169" s="429"/>
      <c r="R169" s="429"/>
      <c r="S169" s="429"/>
      <c r="T169" s="429"/>
      <c r="U169" s="429"/>
      <c r="V169" s="429"/>
      <c r="W169" s="429"/>
      <c r="X169" s="429"/>
      <c r="Y169" s="429"/>
      <c r="Z169" s="429"/>
      <c r="AA169" s="429"/>
      <c r="AB169" s="429"/>
      <c r="AC169" s="429"/>
      <c r="AD169" s="1259"/>
      <c r="AE169" s="909"/>
      <c r="AF169" s="910"/>
      <c r="AG169" s="905"/>
      <c r="AH169" s="906"/>
      <c r="AJ169" s="202"/>
      <c r="AK169" s="202"/>
      <c r="AL169" s="202"/>
      <c r="AM169" s="202"/>
      <c r="AN169" s="202"/>
      <c r="AO169" s="202"/>
    </row>
    <row r="170" spans="2:41" s="27" customFormat="1" ht="12" customHeight="1">
      <c r="B170" s="342"/>
      <c r="C170" s="341"/>
      <c r="D170" s="341"/>
      <c r="E170" s="341"/>
      <c r="F170" s="341"/>
      <c r="G170" s="341"/>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c r="AD170" s="341"/>
      <c r="AE170" s="342"/>
      <c r="AF170" s="342"/>
      <c r="AG170" s="342"/>
      <c r="AH170" s="342"/>
      <c r="AJ170" s="202"/>
      <c r="AK170" s="202"/>
      <c r="AL170" s="202"/>
      <c r="AM170" s="202"/>
      <c r="AN170" s="202"/>
      <c r="AO170" s="202"/>
    </row>
    <row r="171" spans="2:41" s="27" customFormat="1" ht="10.5" customHeight="1" hidden="1">
      <c r="B171" s="344"/>
      <c r="C171" s="343"/>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c r="AA171" s="343"/>
      <c r="AB171" s="343"/>
      <c r="AC171" s="343"/>
      <c r="AD171" s="343"/>
      <c r="AE171" s="344"/>
      <c r="AF171" s="344"/>
      <c r="AG171" s="344"/>
      <c r="AH171" s="344"/>
      <c r="AJ171" s="202"/>
      <c r="AK171" s="202"/>
      <c r="AL171" s="202"/>
      <c r="AM171" s="202"/>
      <c r="AN171" s="202"/>
      <c r="AO171" s="202"/>
    </row>
    <row r="172" spans="2:41" s="27" customFormat="1" ht="15" customHeight="1" hidden="1">
      <c r="B172" s="4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1256">
        <f>'入力シート'!N380</f>
      </c>
      <c r="Z172" s="1257"/>
      <c r="AA172" s="1257"/>
      <c r="AB172" s="1257"/>
      <c r="AC172" s="1257"/>
      <c r="AD172" s="1253">
        <f>'入力シート'!U380</f>
      </c>
      <c r="AE172" s="1254"/>
      <c r="AF172" s="1254"/>
      <c r="AG172" s="1254"/>
      <c r="AH172" s="1254"/>
      <c r="AI172" s="54"/>
      <c r="AJ172" s="202"/>
      <c r="AK172" s="202"/>
      <c r="AL172" s="202"/>
      <c r="AM172" s="202"/>
      <c r="AN172" s="202"/>
      <c r="AO172" s="202"/>
    </row>
    <row r="173" spans="2:35" ht="37.5" customHeight="1">
      <c r="B173" s="915" t="s">
        <v>803</v>
      </c>
      <c r="C173" s="916"/>
      <c r="D173" s="916"/>
      <c r="E173" s="916"/>
      <c r="F173" s="916"/>
      <c r="G173" s="916"/>
      <c r="H173" s="916"/>
      <c r="I173" s="916"/>
      <c r="J173" s="916"/>
      <c r="K173" s="916"/>
      <c r="L173" s="916"/>
      <c r="M173" s="916"/>
      <c r="N173" s="916"/>
      <c r="O173" s="916"/>
      <c r="P173" s="916"/>
      <c r="Q173" s="916"/>
      <c r="R173" s="916"/>
      <c r="S173" s="916"/>
      <c r="T173" s="916"/>
      <c r="U173" s="916"/>
      <c r="V173" s="916"/>
      <c r="W173" s="916"/>
      <c r="X173" s="916"/>
      <c r="Y173" s="916"/>
      <c r="Z173" s="916"/>
      <c r="AA173" s="916"/>
      <c r="AB173" s="916"/>
      <c r="AC173" s="916"/>
      <c r="AD173" s="916"/>
      <c r="AE173" s="916"/>
      <c r="AF173" s="916"/>
      <c r="AG173" s="916"/>
      <c r="AH173" s="916"/>
      <c r="AI173" s="916"/>
    </row>
    <row r="174" spans="2:35" ht="11.25" customHeight="1">
      <c r="B174" s="7"/>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row>
    <row r="175" spans="2:35" ht="21">
      <c r="B175" s="1252" t="s">
        <v>1421</v>
      </c>
      <c r="C175" s="1252"/>
      <c r="D175" s="1252"/>
      <c r="E175" s="1252"/>
      <c r="F175" s="1252"/>
      <c r="G175" s="1252"/>
      <c r="H175" s="1252"/>
      <c r="I175" s="1252"/>
      <c r="J175" s="1252"/>
      <c r="K175" s="1252"/>
      <c r="L175" s="1252"/>
      <c r="M175" s="1252"/>
      <c r="N175" s="1252"/>
      <c r="O175" s="1252"/>
      <c r="P175" s="1252"/>
      <c r="Q175" s="1252"/>
      <c r="R175" s="1252"/>
      <c r="S175" s="1252"/>
      <c r="T175" s="1252"/>
      <c r="U175" s="1252"/>
      <c r="V175" s="1252"/>
      <c r="W175" s="1252"/>
      <c r="X175" s="1252"/>
      <c r="Y175" s="1252"/>
      <c r="Z175" s="1252"/>
      <c r="AA175" s="1252"/>
      <c r="AB175" s="1252"/>
      <c r="AC175" s="1252"/>
      <c r="AD175" s="1252"/>
      <c r="AE175" s="1252"/>
      <c r="AF175" s="1252"/>
      <c r="AG175" s="1252"/>
      <c r="AH175" s="1252"/>
      <c r="AI175" s="1252"/>
    </row>
    <row r="176" spans="2:35" ht="14.25" customHeight="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row>
    <row r="177" spans="2:37" ht="17.25">
      <c r="B177" s="3"/>
      <c r="C177" s="6"/>
      <c r="D177" s="6"/>
      <c r="E177" s="6"/>
      <c r="F177" s="6"/>
      <c r="G177" s="6"/>
      <c r="H177" s="6"/>
      <c r="I177" s="6"/>
      <c r="J177" s="6"/>
      <c r="K177" s="6"/>
      <c r="L177" s="6"/>
      <c r="M177" s="6"/>
      <c r="N177" s="6"/>
      <c r="O177" s="6"/>
      <c r="P177" s="6"/>
      <c r="Q177" s="6"/>
      <c r="R177" s="6"/>
      <c r="S177" s="6"/>
      <c r="T177" s="6"/>
      <c r="U177" s="6"/>
      <c r="V177" s="6"/>
      <c r="W177" s="6"/>
      <c r="X177" s="6"/>
      <c r="Y177" s="1110">
        <f>AK8</f>
      </c>
      <c r="Z177" s="1110"/>
      <c r="AA177" s="1110"/>
      <c r="AB177" s="1110"/>
      <c r="AC177" s="1110"/>
      <c r="AD177" s="1110"/>
      <c r="AE177" s="1110"/>
      <c r="AF177" s="1110"/>
      <c r="AG177" s="1110"/>
      <c r="AH177" s="6"/>
      <c r="AI177" s="6"/>
      <c r="AK177" s="213"/>
    </row>
    <row r="178" spans="2:35" ht="17.25">
      <c r="B178" s="7"/>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row>
    <row r="179" ht="13.5">
      <c r="B179" s="1" t="s">
        <v>133</v>
      </c>
    </row>
    <row r="180" ht="17.25">
      <c r="B180" s="328" t="s">
        <v>134</v>
      </c>
    </row>
    <row r="181" ht="17.25">
      <c r="B181" s="328" t="s">
        <v>135</v>
      </c>
    </row>
    <row r="182" ht="17.25">
      <c r="B182" s="328" t="s">
        <v>136</v>
      </c>
    </row>
    <row r="183" ht="17.25">
      <c r="B183" s="328" t="s">
        <v>137</v>
      </c>
    </row>
    <row r="184" spans="2:34" ht="17.25">
      <c r="B184" s="328" t="s">
        <v>138</v>
      </c>
      <c r="S184" s="1260">
        <f>IF(M26="","","(登)"&amp;MID(M26,4,4)&amp;M27)</f>
      </c>
      <c r="T184" s="1260"/>
      <c r="U184" s="1260"/>
      <c r="V184" s="1260"/>
      <c r="W184" s="1260"/>
      <c r="X184" s="1260"/>
      <c r="Y184" s="1260"/>
      <c r="Z184" s="1260"/>
      <c r="AA184" s="1260"/>
      <c r="AB184" s="1260"/>
      <c r="AC184" s="1260"/>
      <c r="AD184" s="1260"/>
      <c r="AE184" s="1260"/>
      <c r="AF184" s="1260"/>
      <c r="AG184" s="1260"/>
      <c r="AH184" s="1260"/>
    </row>
    <row r="185" spans="19:34" ht="13.5" customHeight="1">
      <c r="S185" s="1260"/>
      <c r="T185" s="1260"/>
      <c r="U185" s="1260"/>
      <c r="V185" s="1260"/>
      <c r="W185" s="1260"/>
      <c r="X185" s="1260"/>
      <c r="Y185" s="1260"/>
      <c r="Z185" s="1260"/>
      <c r="AA185" s="1260"/>
      <c r="AB185" s="1260"/>
      <c r="AC185" s="1260"/>
      <c r="AD185" s="1260"/>
      <c r="AE185" s="1260"/>
      <c r="AF185" s="1260"/>
      <c r="AG185" s="1260"/>
      <c r="AH185" s="1260"/>
    </row>
    <row r="186" spans="19:34" ht="13.5">
      <c r="S186" s="1260"/>
      <c r="T186" s="1260"/>
      <c r="U186" s="1260"/>
      <c r="V186" s="1260"/>
      <c r="W186" s="1260"/>
      <c r="X186" s="1260"/>
      <c r="Y186" s="1260"/>
      <c r="Z186" s="1260"/>
      <c r="AA186" s="1260"/>
      <c r="AB186" s="1260"/>
      <c r="AC186" s="1260"/>
      <c r="AD186" s="1260"/>
      <c r="AE186" s="1260"/>
      <c r="AF186" s="1260"/>
      <c r="AG186" s="1260"/>
      <c r="AH186" s="1260"/>
    </row>
    <row r="187" spans="19:34" ht="13.5">
      <c r="S187" s="1169">
        <f>IF(LEFT(M22,2)="04",M23,MID(M22,4,4)&amp;M23)</f>
      </c>
      <c r="T187" s="1169"/>
      <c r="U187" s="1169"/>
      <c r="V187" s="1169"/>
      <c r="W187" s="1169"/>
      <c r="X187" s="1169"/>
      <c r="Y187" s="1169"/>
      <c r="Z187" s="1169"/>
      <c r="AA187" s="1169"/>
      <c r="AB187" s="1169"/>
      <c r="AC187" s="1169"/>
      <c r="AD187" s="1169"/>
      <c r="AE187" s="1169"/>
      <c r="AF187" s="1169"/>
      <c r="AG187" s="1169"/>
      <c r="AH187" s="1169"/>
    </row>
    <row r="188" spans="13:34" ht="17.25" customHeight="1">
      <c r="M188" s="912" t="s">
        <v>139</v>
      </c>
      <c r="N188" s="912"/>
      <c r="O188" s="912"/>
      <c r="P188" s="912"/>
      <c r="Q188" s="912"/>
      <c r="S188" s="1169"/>
      <c r="T188" s="1169"/>
      <c r="U188" s="1169"/>
      <c r="V188" s="1169"/>
      <c r="W188" s="1169"/>
      <c r="X188" s="1169"/>
      <c r="Y188" s="1169"/>
      <c r="Z188" s="1169"/>
      <c r="AA188" s="1169"/>
      <c r="AB188" s="1169"/>
      <c r="AC188" s="1169"/>
      <c r="AD188" s="1169"/>
      <c r="AE188" s="1169"/>
      <c r="AF188" s="1169"/>
      <c r="AG188" s="1169"/>
      <c r="AH188" s="1169"/>
    </row>
    <row r="189" spans="19:34" ht="17.25" customHeight="1">
      <c r="S189" s="1169"/>
      <c r="T189" s="1169"/>
      <c r="U189" s="1169"/>
      <c r="V189" s="1169"/>
      <c r="W189" s="1169"/>
      <c r="X189" s="1169"/>
      <c r="Y189" s="1169"/>
      <c r="Z189" s="1169"/>
      <c r="AA189" s="1169"/>
      <c r="AB189" s="1169"/>
      <c r="AC189" s="1169"/>
      <c r="AD189" s="1169"/>
      <c r="AE189" s="1169"/>
      <c r="AF189" s="1169"/>
      <c r="AG189" s="1169"/>
      <c r="AH189" s="1169"/>
    </row>
    <row r="190" spans="13:34" ht="17.25" customHeight="1">
      <c r="M190" s="912" t="s">
        <v>163</v>
      </c>
      <c r="N190" s="912"/>
      <c r="O190" s="912"/>
      <c r="P190" s="912"/>
      <c r="Q190" s="912"/>
      <c r="S190" s="913">
        <f>M12</f>
      </c>
      <c r="T190" s="914"/>
      <c r="U190" s="914"/>
      <c r="V190" s="914"/>
      <c r="W190" s="914"/>
      <c r="X190" s="914"/>
      <c r="Y190" s="914"/>
      <c r="Z190" s="914"/>
      <c r="AA190" s="914"/>
      <c r="AB190" s="914"/>
      <c r="AC190" s="914"/>
      <c r="AD190" s="914"/>
      <c r="AE190" s="914"/>
      <c r="AF190" s="914"/>
      <c r="AG190" s="914"/>
      <c r="AH190" s="914"/>
    </row>
    <row r="191" spans="7:34" ht="13.5">
      <c r="G191" s="4"/>
      <c r="H191" s="5"/>
      <c r="I191" s="5"/>
      <c r="J191" s="5"/>
      <c r="K191" s="5"/>
      <c r="S191" s="914"/>
      <c r="T191" s="914"/>
      <c r="U191" s="914"/>
      <c r="V191" s="914"/>
      <c r="W191" s="914"/>
      <c r="X191" s="914"/>
      <c r="Y191" s="914"/>
      <c r="Z191" s="914"/>
      <c r="AA191" s="914"/>
      <c r="AB191" s="914"/>
      <c r="AC191" s="914"/>
      <c r="AD191" s="914"/>
      <c r="AE191" s="914"/>
      <c r="AF191" s="914"/>
      <c r="AG191" s="914"/>
      <c r="AH191" s="914"/>
    </row>
    <row r="192" spans="19:34" ht="13.5">
      <c r="S192" s="12"/>
      <c r="T192" s="6"/>
      <c r="U192" s="6"/>
      <c r="V192" s="6"/>
      <c r="W192" s="6"/>
      <c r="X192" s="6"/>
      <c r="Y192" s="6"/>
      <c r="Z192" s="6"/>
      <c r="AA192" s="6"/>
      <c r="AB192" s="6"/>
      <c r="AC192" s="6"/>
      <c r="AD192" s="6"/>
      <c r="AE192" s="6"/>
      <c r="AF192" s="6"/>
      <c r="AG192" s="6"/>
      <c r="AH192" s="6"/>
    </row>
    <row r="193" spans="13:38" ht="17.25" customHeight="1">
      <c r="M193" s="912" t="s">
        <v>143</v>
      </c>
      <c r="N193" s="912"/>
      <c r="O193" s="912"/>
      <c r="P193" s="912"/>
      <c r="Q193" s="912"/>
      <c r="S193" s="914" t="str">
        <f>M16&amp;" "&amp;M17</f>
        <v> </v>
      </c>
      <c r="T193" s="914"/>
      <c r="U193" s="914"/>
      <c r="V193" s="914"/>
      <c r="W193" s="914"/>
      <c r="X193" s="914"/>
      <c r="Y193" s="914"/>
      <c r="Z193" s="914"/>
      <c r="AA193" s="914"/>
      <c r="AB193" s="914"/>
      <c r="AC193" s="914"/>
      <c r="AD193" s="914"/>
      <c r="AE193" s="914"/>
      <c r="AF193" s="914"/>
      <c r="AG193" s="914"/>
      <c r="AH193" s="914"/>
      <c r="AL193" s="214"/>
    </row>
    <row r="194" spans="19:34" ht="13.5">
      <c r="S194" s="914"/>
      <c r="T194" s="914"/>
      <c r="U194" s="914"/>
      <c r="V194" s="914"/>
      <c r="W194" s="914"/>
      <c r="X194" s="914"/>
      <c r="Y194" s="914"/>
      <c r="Z194" s="914"/>
      <c r="AA194" s="914"/>
      <c r="AB194" s="914"/>
      <c r="AC194" s="914"/>
      <c r="AD194" s="914"/>
      <c r="AE194" s="914"/>
      <c r="AF194" s="914"/>
      <c r="AG194" s="914"/>
      <c r="AH194" s="914"/>
    </row>
    <row r="198" ht="13.5">
      <c r="D198" s="1" t="s">
        <v>1422</v>
      </c>
    </row>
    <row r="199" ht="13.5">
      <c r="C199" s="1" t="s">
        <v>961</v>
      </c>
    </row>
    <row r="200" ht="13.5">
      <c r="C200" s="1" t="s">
        <v>962</v>
      </c>
    </row>
    <row r="203" ht="13.5">
      <c r="C203" s="1" t="s">
        <v>0</v>
      </c>
    </row>
    <row r="205" ht="13.5">
      <c r="D205" s="1" t="s">
        <v>1</v>
      </c>
    </row>
    <row r="207" ht="13.5">
      <c r="D207" s="1" t="s">
        <v>2</v>
      </c>
    </row>
    <row r="208" ht="13.5">
      <c r="D208" s="1" t="s">
        <v>3</v>
      </c>
    </row>
    <row r="209" ht="13.5">
      <c r="D209" s="1" t="s">
        <v>4</v>
      </c>
    </row>
    <row r="211" ht="13.5">
      <c r="D211" s="1" t="s">
        <v>5</v>
      </c>
    </row>
    <row r="212" ht="13.5">
      <c r="D212" s="1" t="s">
        <v>6</v>
      </c>
    </row>
    <row r="213" ht="13.5">
      <c r="D213" s="1" t="s">
        <v>7</v>
      </c>
    </row>
    <row r="214" ht="13.5">
      <c r="D214" s="1" t="s">
        <v>8</v>
      </c>
    </row>
    <row r="217" ht="13.5">
      <c r="C217" s="1" t="s">
        <v>9</v>
      </c>
    </row>
    <row r="218" ht="13.5">
      <c r="D218" s="1" t="s">
        <v>280</v>
      </c>
    </row>
    <row r="219" spans="3:33" ht="13.5">
      <c r="C219" s="6"/>
      <c r="D219" s="6" t="s">
        <v>281</v>
      </c>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ht="13.5">
      <c r="D220" s="1" t="s">
        <v>282</v>
      </c>
    </row>
    <row r="222" ht="13.5">
      <c r="D222" s="1" t="s">
        <v>10</v>
      </c>
    </row>
    <row r="223" ht="13.5">
      <c r="D223" s="1" t="s">
        <v>11</v>
      </c>
    </row>
    <row r="224" ht="13.5">
      <c r="D224" s="1" t="s">
        <v>1153</v>
      </c>
    </row>
    <row r="226" ht="13.5">
      <c r="B226" s="94" t="s">
        <v>582</v>
      </c>
    </row>
    <row r="227" spans="2:32" ht="19.5" customHeight="1">
      <c r="B227" s="1000" t="s">
        <v>581</v>
      </c>
      <c r="C227" s="1219"/>
      <c r="D227" s="1233">
        <f>IF('入力シート'!D58=0,"",'入力シート'!D58)</f>
      </c>
      <c r="E227" s="1234"/>
      <c r="F227" s="1234"/>
      <c r="G227" s="1234"/>
      <c r="H227" s="1235"/>
      <c r="I227" s="1000" t="s">
        <v>268</v>
      </c>
      <c r="J227" s="1000"/>
      <c r="K227" s="1221">
        <f>IF('入力シート'!D68=0,"",'入力シート'!D68)</f>
      </c>
      <c r="L227" s="1222"/>
      <c r="M227" s="1222"/>
      <c r="N227" s="1222"/>
      <c r="O227" s="1222"/>
      <c r="P227" s="1222"/>
      <c r="Q227" s="1222"/>
      <c r="R227" s="1223"/>
      <c r="S227" s="1000" t="s">
        <v>578</v>
      </c>
      <c r="T227" s="1219"/>
      <c r="U227" s="1220">
        <f>IF('入力シート'!D73=0,"",'入力シート'!D73)</f>
      </c>
      <c r="V227" s="1220"/>
      <c r="W227" s="1220"/>
      <c r="X227" s="1220"/>
      <c r="Y227" s="1220"/>
      <c r="Z227" s="1220"/>
      <c r="AA227" s="1220"/>
      <c r="AB227" s="93" t="s">
        <v>579</v>
      </c>
      <c r="AC227" s="24"/>
      <c r="AD227" s="24"/>
      <c r="AF227" s="92"/>
    </row>
    <row r="228" spans="2:32" ht="21" customHeight="1">
      <c r="B228" s="1219"/>
      <c r="C228" s="1219"/>
      <c r="D228" s="1236"/>
      <c r="E228" s="1237"/>
      <c r="F228" s="1237"/>
      <c r="G228" s="1237"/>
      <c r="H228" s="1238"/>
      <c r="I228" s="1000"/>
      <c r="J228" s="1000"/>
      <c r="K228" s="1221">
        <f>IF('入力シート'!D63=0,"",'入力シート'!D63)</f>
      </c>
      <c r="L228" s="1222"/>
      <c r="M228" s="1222"/>
      <c r="N228" s="1222"/>
      <c r="O228" s="1222"/>
      <c r="P228" s="1222"/>
      <c r="Q228" s="1222"/>
      <c r="R228" s="1223"/>
      <c r="S228" s="1219"/>
      <c r="T228" s="1219"/>
      <c r="U228" s="1220"/>
      <c r="V228" s="1220"/>
      <c r="W228" s="1220"/>
      <c r="X228" s="1220"/>
      <c r="Y228" s="1220"/>
      <c r="Z228" s="1220"/>
      <c r="AA228" s="1220"/>
      <c r="AB228" s="93" t="s">
        <v>580</v>
      </c>
      <c r="AC228" s="24"/>
      <c r="AD228" s="24"/>
      <c r="AF228" s="92"/>
    </row>
    <row r="229" spans="28:35" ht="20.25" customHeight="1">
      <c r="AB229" s="91"/>
      <c r="AC229" s="91"/>
      <c r="AD229" s="91"/>
      <c r="AE229" s="91"/>
      <c r="AF229" s="91"/>
      <c r="AG229" s="91"/>
      <c r="AH229" s="91"/>
      <c r="AI229" s="95" t="s">
        <v>804</v>
      </c>
    </row>
    <row r="230" spans="28:35" ht="13.5">
      <c r="AB230" s="17"/>
      <c r="AC230" s="17"/>
      <c r="AD230" s="17"/>
      <c r="AE230" s="17"/>
      <c r="AF230" s="17"/>
      <c r="AG230" s="17"/>
      <c r="AH230" s="17"/>
      <c r="AI230" s="96"/>
    </row>
    <row r="231" spans="25:35" ht="13.5">
      <c r="Y231" s="1200">
        <f>'入力シート'!N380</f>
      </c>
      <c r="Z231" s="1201"/>
      <c r="AA231" s="1201"/>
      <c r="AB231" s="1201"/>
      <c r="AC231" s="1201"/>
      <c r="AD231" s="1184">
        <f>'入力シート'!U380</f>
      </c>
      <c r="AE231" s="1185"/>
      <c r="AF231" s="1185"/>
      <c r="AG231" s="1185"/>
      <c r="AH231" s="1185"/>
      <c r="AI231" s="96"/>
    </row>
    <row r="232" spans="2:35" ht="42.75" customHeight="1">
      <c r="B232" s="917" t="s">
        <v>144</v>
      </c>
      <c r="C232" s="917"/>
      <c r="D232" s="917"/>
      <c r="E232" s="917"/>
      <c r="F232" s="917"/>
      <c r="G232" s="917"/>
      <c r="H232" s="917"/>
      <c r="I232" s="917"/>
      <c r="J232" s="917"/>
      <c r="K232" s="917"/>
      <c r="L232" s="917"/>
      <c r="M232" s="917"/>
      <c r="N232" s="917"/>
      <c r="O232" s="917"/>
      <c r="P232" s="917"/>
      <c r="Q232" s="917"/>
      <c r="R232" s="917"/>
      <c r="S232" s="917"/>
      <c r="T232" s="917"/>
      <c r="U232" s="917"/>
      <c r="V232" s="917"/>
      <c r="W232" s="917"/>
      <c r="X232" s="917"/>
      <c r="Y232" s="917"/>
      <c r="Z232" s="917"/>
      <c r="AA232" s="917"/>
      <c r="AB232" s="917"/>
      <c r="AC232" s="917"/>
      <c r="AD232" s="917"/>
      <c r="AE232" s="917"/>
      <c r="AF232" s="917"/>
      <c r="AG232" s="917"/>
      <c r="AH232" s="917"/>
      <c r="AI232" s="917"/>
    </row>
    <row r="233" spans="2:35" ht="18" customHeight="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row>
    <row r="235" spans="4:34" ht="13.5">
      <c r="D235" s="6"/>
      <c r="E235" s="6" t="s">
        <v>145</v>
      </c>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row>
    <row r="236" spans="4:34" ht="13.5">
      <c r="D236" s="6"/>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6"/>
      <c r="AG236" s="6"/>
      <c r="AH236" s="6"/>
    </row>
    <row r="237" spans="5:36" ht="13.5">
      <c r="E237" s="879" t="s">
        <v>146</v>
      </c>
      <c r="F237" s="879"/>
      <c r="G237" s="879"/>
      <c r="H237" s="879"/>
      <c r="I237" s="879"/>
      <c r="J237" s="879"/>
      <c r="K237" s="879"/>
      <c r="L237" s="879"/>
      <c r="M237" s="879"/>
      <c r="N237" s="879"/>
      <c r="O237" s="879"/>
      <c r="P237" s="879"/>
      <c r="Q237" s="879"/>
      <c r="R237" s="879"/>
      <c r="S237" s="879"/>
      <c r="T237" s="879"/>
      <c r="U237" s="879"/>
      <c r="V237" s="879"/>
      <c r="W237" s="879"/>
      <c r="X237" s="879"/>
      <c r="Y237" s="879"/>
      <c r="Z237" s="879"/>
      <c r="AA237" s="879"/>
      <c r="AB237" s="879"/>
      <c r="AC237" s="879"/>
      <c r="AD237" s="879"/>
      <c r="AE237" s="879"/>
      <c r="AF237" s="6"/>
      <c r="AG237" s="6"/>
      <c r="AH237" s="6"/>
      <c r="AI237" s="6"/>
      <c r="AJ237" s="5"/>
    </row>
    <row r="238" spans="5:36" ht="13.5">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6"/>
      <c r="AG238" s="6"/>
      <c r="AH238" s="6"/>
      <c r="AI238" s="6"/>
      <c r="AJ238" s="5"/>
    </row>
    <row r="240" spans="3:34" ht="17.25">
      <c r="C240" s="915" t="s">
        <v>147</v>
      </c>
      <c r="D240" s="915"/>
      <c r="E240" s="915"/>
      <c r="F240" s="915"/>
      <c r="G240" s="915"/>
      <c r="H240" s="915"/>
      <c r="I240" s="915"/>
      <c r="J240" s="915"/>
      <c r="K240" s="915"/>
      <c r="L240" s="915"/>
      <c r="M240" s="915"/>
      <c r="N240" s="915"/>
      <c r="O240" s="915"/>
      <c r="P240" s="915"/>
      <c r="Q240" s="915"/>
      <c r="R240" s="915"/>
      <c r="S240" s="915"/>
      <c r="T240" s="915"/>
      <c r="U240" s="915"/>
      <c r="V240" s="915"/>
      <c r="W240" s="915"/>
      <c r="X240" s="915"/>
      <c r="Y240" s="915"/>
      <c r="Z240" s="915"/>
      <c r="AA240" s="915"/>
      <c r="AB240" s="915"/>
      <c r="AC240" s="915"/>
      <c r="AD240" s="915"/>
      <c r="AE240" s="915"/>
      <c r="AF240" s="915"/>
      <c r="AG240" s="915"/>
      <c r="AH240" s="915"/>
    </row>
    <row r="242" spans="4:12" ht="13.5">
      <c r="D242" s="6"/>
      <c r="E242" s="6" t="s">
        <v>148</v>
      </c>
      <c r="F242" s="6"/>
      <c r="G242" s="6"/>
      <c r="H242" s="6"/>
      <c r="I242" s="6"/>
      <c r="J242" s="6"/>
      <c r="K242" s="6"/>
      <c r="L242" s="6"/>
    </row>
    <row r="244" spans="4:11" ht="13.5">
      <c r="D244" s="6"/>
      <c r="E244" s="6" t="s">
        <v>149</v>
      </c>
      <c r="F244" s="6"/>
      <c r="G244" s="6"/>
      <c r="H244" s="6"/>
      <c r="I244" s="6"/>
      <c r="J244" s="6"/>
      <c r="K244" s="6"/>
    </row>
    <row r="246" spans="4:11" ht="13.5">
      <c r="D246" s="6"/>
      <c r="E246" s="6" t="s">
        <v>150</v>
      </c>
      <c r="F246" s="6"/>
      <c r="G246" s="6"/>
      <c r="H246" s="6"/>
      <c r="I246" s="6"/>
      <c r="J246" s="6"/>
      <c r="K246" s="6"/>
    </row>
    <row r="248" spans="4:11" ht="13.5">
      <c r="D248" s="6"/>
      <c r="E248" s="6" t="s">
        <v>151</v>
      </c>
      <c r="F248" s="6"/>
      <c r="G248" s="6"/>
      <c r="H248" s="6"/>
      <c r="I248" s="6"/>
      <c r="J248" s="6"/>
      <c r="K248" s="6"/>
    </row>
    <row r="250" spans="4:11" ht="13.5">
      <c r="D250" s="6"/>
      <c r="E250" s="6" t="s">
        <v>160</v>
      </c>
      <c r="F250" s="6"/>
      <c r="G250" s="6"/>
      <c r="H250" s="6"/>
      <c r="I250" s="6"/>
      <c r="J250" s="6"/>
      <c r="K250" s="6"/>
    </row>
    <row r="251" spans="4:11" ht="13.5">
      <c r="D251" s="6"/>
      <c r="E251" s="6"/>
      <c r="F251" s="6"/>
      <c r="G251" s="6"/>
      <c r="H251" s="6"/>
      <c r="I251" s="6"/>
      <c r="J251" s="6"/>
      <c r="K251" s="6"/>
    </row>
    <row r="253" spans="4:12" ht="13.5">
      <c r="D253" s="1168">
        <f>AK8</f>
      </c>
      <c r="E253" s="1168"/>
      <c r="F253" s="1168"/>
      <c r="G253" s="1168"/>
      <c r="H253" s="1168"/>
      <c r="I253" s="1168"/>
      <c r="J253" s="1168"/>
      <c r="K253" s="1168"/>
      <c r="L253" s="1168"/>
    </row>
    <row r="255" ht="13.5">
      <c r="E255" s="1" t="s">
        <v>133</v>
      </c>
    </row>
    <row r="256" spans="6:7" ht="17.25">
      <c r="F256" s="328" t="s">
        <v>134</v>
      </c>
      <c r="G256" s="329"/>
    </row>
    <row r="257" spans="6:7" ht="17.25">
      <c r="F257" s="328" t="s">
        <v>135</v>
      </c>
      <c r="G257" s="329"/>
    </row>
    <row r="258" spans="6:7" ht="17.25">
      <c r="F258" s="328" t="s">
        <v>136</v>
      </c>
      <c r="G258" s="329"/>
    </row>
    <row r="259" spans="6:7" ht="17.25">
      <c r="F259" s="328" t="s">
        <v>137</v>
      </c>
      <c r="G259" s="329"/>
    </row>
    <row r="260" spans="6:7" ht="17.25">
      <c r="F260" s="328" t="s">
        <v>138</v>
      </c>
      <c r="G260" s="329"/>
    </row>
    <row r="262" spans="3:36" ht="13.5">
      <c r="C262" s="145"/>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7"/>
      <c r="AJ262" s="202" t="s">
        <v>860</v>
      </c>
    </row>
    <row r="263" spans="3:32" ht="13.5" customHeight="1">
      <c r="C263" s="148" t="s">
        <v>286</v>
      </c>
      <c r="D263" s="17"/>
      <c r="E263" s="17"/>
      <c r="F263" s="17"/>
      <c r="G263" s="17"/>
      <c r="H263" s="17"/>
      <c r="I263" s="17"/>
      <c r="J263" s="17"/>
      <c r="K263" s="17"/>
      <c r="L263" s="17"/>
      <c r="M263" s="17"/>
      <c r="N263" s="1216" t="str">
        <f>IF(M50="",AJ262,"")</f>
        <v>受任者を設置しませんので、提出の必要はありません。</v>
      </c>
      <c r="O263" s="1216"/>
      <c r="P263" s="1216"/>
      <c r="Q263" s="1216"/>
      <c r="R263" s="1216"/>
      <c r="S263" s="1216"/>
      <c r="T263" s="1216"/>
      <c r="U263" s="1216"/>
      <c r="V263" s="1216"/>
      <c r="W263" s="1216"/>
      <c r="X263" s="1216"/>
      <c r="Y263" s="1216"/>
      <c r="Z263" s="1216"/>
      <c r="AA263" s="1216"/>
      <c r="AB263" s="1216"/>
      <c r="AC263" s="1216"/>
      <c r="AD263" s="1216"/>
      <c r="AE263" s="1216"/>
      <c r="AF263" s="149"/>
    </row>
    <row r="264" spans="3:32" ht="13.5">
      <c r="C264" s="148"/>
      <c r="D264" s="17"/>
      <c r="E264" s="17"/>
      <c r="F264" s="17"/>
      <c r="G264" s="17"/>
      <c r="H264" s="17"/>
      <c r="I264" s="17"/>
      <c r="J264" s="17"/>
      <c r="K264" s="17"/>
      <c r="L264" s="17"/>
      <c r="M264" s="17"/>
      <c r="N264" s="1217">
        <f>IF(M50="","",S187)</f>
      </c>
      <c r="O264" s="1217"/>
      <c r="P264" s="1217"/>
      <c r="Q264" s="1217"/>
      <c r="R264" s="1217"/>
      <c r="S264" s="1217"/>
      <c r="T264" s="1217"/>
      <c r="U264" s="1217"/>
      <c r="V264" s="1217"/>
      <c r="W264" s="1217"/>
      <c r="X264" s="1217"/>
      <c r="Y264" s="1217"/>
      <c r="Z264" s="1217"/>
      <c r="AA264" s="1217"/>
      <c r="AB264" s="1217"/>
      <c r="AC264" s="1217"/>
      <c r="AD264" s="1217"/>
      <c r="AE264" s="1217"/>
      <c r="AF264" s="149"/>
    </row>
    <row r="265" spans="3:32" ht="13.5" customHeight="1">
      <c r="C265" s="148"/>
      <c r="D265" s="17"/>
      <c r="E265" s="140" t="s">
        <v>161</v>
      </c>
      <c r="F265" s="17"/>
      <c r="G265" s="141"/>
      <c r="H265" s="17"/>
      <c r="I265" s="141"/>
      <c r="J265" s="17"/>
      <c r="K265" s="141"/>
      <c r="L265" s="17"/>
      <c r="M265" s="17"/>
      <c r="N265" s="1217"/>
      <c r="O265" s="1217"/>
      <c r="P265" s="1217"/>
      <c r="Q265" s="1217"/>
      <c r="R265" s="1217"/>
      <c r="S265" s="1217"/>
      <c r="T265" s="1217"/>
      <c r="U265" s="1217"/>
      <c r="V265" s="1217"/>
      <c r="W265" s="1217"/>
      <c r="X265" s="1217"/>
      <c r="Y265" s="1217"/>
      <c r="Z265" s="1217"/>
      <c r="AA265" s="1217"/>
      <c r="AB265" s="1217"/>
      <c r="AC265" s="1217"/>
      <c r="AD265" s="1217"/>
      <c r="AE265" s="1217"/>
      <c r="AF265" s="150"/>
    </row>
    <row r="266" spans="3:32" ht="13.5">
      <c r="C266" s="148"/>
      <c r="D266" s="17"/>
      <c r="E266" s="140"/>
      <c r="F266" s="17"/>
      <c r="G266" s="17"/>
      <c r="H266" s="17"/>
      <c r="I266" s="17"/>
      <c r="J266" s="17"/>
      <c r="K266" s="17"/>
      <c r="L266" s="17"/>
      <c r="M266" s="142"/>
      <c r="N266" s="1217"/>
      <c r="O266" s="1217"/>
      <c r="P266" s="1217"/>
      <c r="Q266" s="1217"/>
      <c r="R266" s="1217"/>
      <c r="S266" s="1217"/>
      <c r="T266" s="1217"/>
      <c r="U266" s="1217"/>
      <c r="V266" s="1217"/>
      <c r="W266" s="1217"/>
      <c r="X266" s="1217"/>
      <c r="Y266" s="1217"/>
      <c r="Z266" s="1217"/>
      <c r="AA266" s="1217"/>
      <c r="AB266" s="1217"/>
      <c r="AC266" s="1217"/>
      <c r="AD266" s="1217"/>
      <c r="AE266" s="1217"/>
      <c r="AF266" s="150"/>
    </row>
    <row r="267" spans="3:32" ht="13.5" customHeight="1">
      <c r="C267" s="148"/>
      <c r="D267" s="17"/>
      <c r="E267" s="140" t="s">
        <v>163</v>
      </c>
      <c r="F267" s="17"/>
      <c r="G267" s="143"/>
      <c r="H267" s="143"/>
      <c r="I267" s="143"/>
      <c r="J267" s="143"/>
      <c r="K267" s="143"/>
      <c r="L267" s="17"/>
      <c r="M267" s="17"/>
      <c r="N267" s="1212">
        <f>IF(M50="","",S190)</f>
      </c>
      <c r="O267" s="1212"/>
      <c r="P267" s="1212"/>
      <c r="Q267" s="1212"/>
      <c r="R267" s="1212"/>
      <c r="S267" s="1212"/>
      <c r="T267" s="1212"/>
      <c r="U267" s="1212"/>
      <c r="V267" s="1212"/>
      <c r="W267" s="1212"/>
      <c r="X267" s="1212"/>
      <c r="Y267" s="1212"/>
      <c r="Z267" s="1212"/>
      <c r="AA267" s="1212"/>
      <c r="AB267" s="1212"/>
      <c r="AC267" s="1212"/>
      <c r="AD267" s="1212"/>
      <c r="AE267" s="1212"/>
      <c r="AF267" s="154"/>
    </row>
    <row r="268" spans="3:32" ht="13.5">
      <c r="C268" s="148"/>
      <c r="D268" s="17"/>
      <c r="E268" s="140"/>
      <c r="F268" s="17"/>
      <c r="G268" s="17"/>
      <c r="H268" s="17"/>
      <c r="I268" s="17"/>
      <c r="J268" s="17"/>
      <c r="K268" s="17"/>
      <c r="L268" s="17"/>
      <c r="M268" s="17"/>
      <c r="N268" s="1212"/>
      <c r="O268" s="1212"/>
      <c r="P268" s="1212"/>
      <c r="Q268" s="1212"/>
      <c r="R268" s="1212"/>
      <c r="S268" s="1212"/>
      <c r="T268" s="1212"/>
      <c r="U268" s="1212"/>
      <c r="V268" s="1212"/>
      <c r="W268" s="1212"/>
      <c r="X268" s="1212"/>
      <c r="Y268" s="1212"/>
      <c r="Z268" s="1212"/>
      <c r="AA268" s="1212"/>
      <c r="AB268" s="1212"/>
      <c r="AC268" s="1212"/>
      <c r="AD268" s="1212"/>
      <c r="AE268" s="1212"/>
      <c r="AF268" s="149"/>
    </row>
    <row r="269" spans="3:32" ht="13.5">
      <c r="C269" s="148"/>
      <c r="D269" s="17"/>
      <c r="E269" s="140" t="s">
        <v>143</v>
      </c>
      <c r="F269" s="17"/>
      <c r="G269" s="17"/>
      <c r="H269" s="17"/>
      <c r="I269" s="17"/>
      <c r="J269" s="17"/>
      <c r="K269" s="17"/>
      <c r="L269" s="17"/>
      <c r="M269" s="17"/>
      <c r="N269" s="1212">
        <f>IF(M50="","",S193)</f>
      </c>
      <c r="O269" s="1212"/>
      <c r="P269" s="1212"/>
      <c r="Q269" s="1212"/>
      <c r="R269" s="1212"/>
      <c r="S269" s="1212"/>
      <c r="T269" s="1212"/>
      <c r="U269" s="1212"/>
      <c r="V269" s="1212"/>
      <c r="W269" s="1212"/>
      <c r="X269" s="1212"/>
      <c r="Y269" s="1212"/>
      <c r="Z269" s="1212"/>
      <c r="AA269" s="1212"/>
      <c r="AB269" s="1212"/>
      <c r="AC269" s="1212"/>
      <c r="AD269" s="1212"/>
      <c r="AE269" s="1212"/>
      <c r="AF269" s="151"/>
    </row>
    <row r="270" spans="3:32" ht="13.5">
      <c r="C270" s="148"/>
      <c r="D270" s="17"/>
      <c r="E270" s="17"/>
      <c r="F270" s="17"/>
      <c r="G270" s="17"/>
      <c r="H270" s="17"/>
      <c r="I270" s="17"/>
      <c r="J270" s="17"/>
      <c r="K270" s="17"/>
      <c r="L270" s="17"/>
      <c r="M270" s="17"/>
      <c r="N270" s="1212"/>
      <c r="O270" s="1212"/>
      <c r="P270" s="1212"/>
      <c r="Q270" s="1212"/>
      <c r="R270" s="1212"/>
      <c r="S270" s="1212"/>
      <c r="T270" s="1212"/>
      <c r="U270" s="1212"/>
      <c r="V270" s="1212"/>
      <c r="W270" s="1212"/>
      <c r="X270" s="1212"/>
      <c r="Y270" s="1212"/>
      <c r="Z270" s="1212"/>
      <c r="AA270" s="1212"/>
      <c r="AB270" s="1212"/>
      <c r="AC270" s="1212"/>
      <c r="AD270" s="1212"/>
      <c r="AE270" s="1212"/>
      <c r="AF270" s="149"/>
    </row>
    <row r="271" spans="3:32" ht="13.5">
      <c r="C271" s="148"/>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49"/>
    </row>
    <row r="272" spans="3:32" ht="13.5">
      <c r="C272" s="148"/>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49"/>
    </row>
    <row r="273" spans="3:32" ht="13.5">
      <c r="C273" s="152"/>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153"/>
    </row>
    <row r="274" spans="4:32" ht="13.5">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row>
    <row r="275" spans="3:32" ht="13.5">
      <c r="C275" s="145"/>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7"/>
    </row>
    <row r="276" spans="3:32" ht="13.5">
      <c r="C276" s="148" t="s">
        <v>287</v>
      </c>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49"/>
    </row>
    <row r="277" spans="3:32" ht="13.5">
      <c r="C277" s="148"/>
      <c r="D277" s="17"/>
      <c r="E277" s="17"/>
      <c r="F277" s="17"/>
      <c r="G277" s="17"/>
      <c r="H277" s="17"/>
      <c r="I277" s="17"/>
      <c r="J277" s="17"/>
      <c r="K277" s="17"/>
      <c r="L277" s="17"/>
      <c r="M277" s="17"/>
      <c r="N277" s="1215">
        <f>IF(M50="","",IF(LEFT(M45,2)="04",M46,MID(M45,4,4)&amp;M46))</f>
      </c>
      <c r="O277" s="1215"/>
      <c r="P277" s="1215"/>
      <c r="Q277" s="1215"/>
      <c r="R277" s="1215"/>
      <c r="S277" s="1215"/>
      <c r="T277" s="1215"/>
      <c r="U277" s="1215"/>
      <c r="V277" s="1215"/>
      <c r="W277" s="1215"/>
      <c r="X277" s="1215"/>
      <c r="Y277" s="1215"/>
      <c r="Z277" s="1215"/>
      <c r="AA277" s="1215"/>
      <c r="AB277" s="1215"/>
      <c r="AC277" s="1215"/>
      <c r="AD277" s="1215"/>
      <c r="AE277" s="1215"/>
      <c r="AF277" s="149"/>
    </row>
    <row r="278" spans="3:32" ht="13.5">
      <c r="C278" s="148"/>
      <c r="D278" s="17"/>
      <c r="E278" s="140" t="s">
        <v>165</v>
      </c>
      <c r="F278" s="22"/>
      <c r="G278" s="143"/>
      <c r="H278" s="143"/>
      <c r="I278" s="143"/>
      <c r="J278" s="143"/>
      <c r="K278" s="143"/>
      <c r="L278" s="143"/>
      <c r="M278" s="142"/>
      <c r="N278" s="1215"/>
      <c r="O278" s="1215"/>
      <c r="P278" s="1215"/>
      <c r="Q278" s="1215"/>
      <c r="R278" s="1215"/>
      <c r="S278" s="1215"/>
      <c r="T278" s="1215"/>
      <c r="U278" s="1215"/>
      <c r="V278" s="1215"/>
      <c r="W278" s="1215"/>
      <c r="X278" s="1215"/>
      <c r="Y278" s="1215"/>
      <c r="Z278" s="1215"/>
      <c r="AA278" s="1215"/>
      <c r="AB278" s="1215"/>
      <c r="AC278" s="1215"/>
      <c r="AD278" s="1215"/>
      <c r="AE278" s="1215"/>
      <c r="AF278" s="150"/>
    </row>
    <row r="279" spans="3:32" ht="13.5">
      <c r="C279" s="148"/>
      <c r="D279" s="17"/>
      <c r="E279" s="140"/>
      <c r="F279" s="17"/>
      <c r="G279" s="17"/>
      <c r="H279" s="17"/>
      <c r="I279" s="17"/>
      <c r="J279" s="17"/>
      <c r="K279" s="17"/>
      <c r="L279" s="17"/>
      <c r="M279" s="142"/>
      <c r="N279" s="1215"/>
      <c r="O279" s="1215"/>
      <c r="P279" s="1215"/>
      <c r="Q279" s="1215"/>
      <c r="R279" s="1215"/>
      <c r="S279" s="1215"/>
      <c r="T279" s="1215"/>
      <c r="U279" s="1215"/>
      <c r="V279" s="1215"/>
      <c r="W279" s="1215"/>
      <c r="X279" s="1215"/>
      <c r="Y279" s="1215"/>
      <c r="Z279" s="1215"/>
      <c r="AA279" s="1215"/>
      <c r="AB279" s="1215"/>
      <c r="AC279" s="1215"/>
      <c r="AD279" s="1215"/>
      <c r="AE279" s="1215"/>
      <c r="AF279" s="150"/>
    </row>
    <row r="280" spans="3:32" ht="13.5" customHeight="1">
      <c r="C280" s="148"/>
      <c r="D280" s="17"/>
      <c r="E280" s="140" t="s">
        <v>163</v>
      </c>
      <c r="F280" s="22"/>
      <c r="G280" s="143"/>
      <c r="H280" s="143"/>
      <c r="I280" s="143"/>
      <c r="J280" s="143"/>
      <c r="K280" s="143"/>
      <c r="L280" s="143"/>
      <c r="M280" s="17"/>
      <c r="N280" s="1213">
        <f>IF(M50="","",M12)</f>
      </c>
      <c r="O280" s="1213"/>
      <c r="P280" s="1213"/>
      <c r="Q280" s="1213"/>
      <c r="R280" s="1213"/>
      <c r="S280" s="1213"/>
      <c r="T280" s="1213"/>
      <c r="U280" s="1213"/>
      <c r="V280" s="1213"/>
      <c r="W280" s="1213"/>
      <c r="X280" s="1213"/>
      <c r="Y280" s="1213"/>
      <c r="Z280" s="1213"/>
      <c r="AA280" s="1213"/>
      <c r="AB280" s="1213"/>
      <c r="AC280" s="1213"/>
      <c r="AD280" s="1213"/>
      <c r="AE280" s="1213"/>
      <c r="AF280" s="151"/>
    </row>
    <row r="281" spans="3:32" ht="13.5">
      <c r="C281" s="148"/>
      <c r="D281" s="17"/>
      <c r="E281" s="140"/>
      <c r="F281" s="17"/>
      <c r="G281" s="17"/>
      <c r="H281" s="17"/>
      <c r="I281" s="17"/>
      <c r="J281" s="17"/>
      <c r="K281" s="17"/>
      <c r="L281" s="17"/>
      <c r="M281" s="17"/>
      <c r="N281" s="1213"/>
      <c r="O281" s="1213"/>
      <c r="P281" s="1213"/>
      <c r="Q281" s="1213"/>
      <c r="R281" s="1213"/>
      <c r="S281" s="1213"/>
      <c r="T281" s="1213"/>
      <c r="U281" s="1213"/>
      <c r="V281" s="1213"/>
      <c r="W281" s="1213"/>
      <c r="X281" s="1213"/>
      <c r="Y281" s="1213"/>
      <c r="Z281" s="1213"/>
      <c r="AA281" s="1213"/>
      <c r="AB281" s="1213"/>
      <c r="AC281" s="1213"/>
      <c r="AD281" s="1213"/>
      <c r="AE281" s="1213"/>
      <c r="AF281" s="149"/>
    </row>
    <row r="282" spans="3:32" ht="13.5">
      <c r="C282" s="148"/>
      <c r="D282" s="17"/>
      <c r="E282" s="140" t="s">
        <v>167</v>
      </c>
      <c r="F282" s="22"/>
      <c r="G282" s="143"/>
      <c r="H282" s="143"/>
      <c r="I282" s="143"/>
      <c r="J282" s="143"/>
      <c r="K282" s="143"/>
      <c r="L282" s="143"/>
      <c r="M282" s="144"/>
      <c r="N282" s="1218">
        <f>IF(M50="","",M43)</f>
      </c>
      <c r="O282" s="1218"/>
      <c r="P282" s="1218"/>
      <c r="Q282" s="1218"/>
      <c r="R282" s="1218"/>
      <c r="S282" s="1218"/>
      <c r="T282" s="1218"/>
      <c r="U282" s="1218"/>
      <c r="V282" s="1218"/>
      <c r="W282" s="1218"/>
      <c r="X282" s="1218"/>
      <c r="Y282" s="1218"/>
      <c r="Z282" s="1218"/>
      <c r="AA282" s="1218"/>
      <c r="AB282" s="1218"/>
      <c r="AC282" s="1218"/>
      <c r="AD282" s="1218"/>
      <c r="AE282" s="1218"/>
      <c r="AF282" s="151"/>
    </row>
    <row r="283" spans="3:32" ht="13.5">
      <c r="C283" s="148"/>
      <c r="D283" s="17"/>
      <c r="E283" s="140"/>
      <c r="F283" s="17"/>
      <c r="G283" s="17"/>
      <c r="H283" s="17"/>
      <c r="I283" s="17"/>
      <c r="J283" s="17"/>
      <c r="K283" s="17"/>
      <c r="L283" s="17"/>
      <c r="M283" s="17"/>
      <c r="N283" s="1218"/>
      <c r="O283" s="1218"/>
      <c r="P283" s="1218"/>
      <c r="Q283" s="1218"/>
      <c r="R283" s="1218"/>
      <c r="S283" s="1218"/>
      <c r="T283" s="1218"/>
      <c r="U283" s="1218"/>
      <c r="V283" s="1218"/>
      <c r="W283" s="1218"/>
      <c r="X283" s="1218"/>
      <c r="Y283" s="1218"/>
      <c r="Z283" s="1218"/>
      <c r="AA283" s="1218"/>
      <c r="AB283" s="1218"/>
      <c r="AC283" s="1218"/>
      <c r="AD283" s="1218"/>
      <c r="AE283" s="1218"/>
      <c r="AF283" s="149"/>
    </row>
    <row r="284" spans="3:32" ht="13.5">
      <c r="C284" s="148"/>
      <c r="D284" s="17"/>
      <c r="E284" s="140" t="s">
        <v>166</v>
      </c>
      <c r="F284" s="22"/>
      <c r="G284" s="143"/>
      <c r="H284" s="22"/>
      <c r="I284" s="22"/>
      <c r="J284" s="22"/>
      <c r="K284" s="143"/>
      <c r="L284" s="143"/>
      <c r="M284" s="144"/>
      <c r="N284" s="1150">
        <f>IF(M50="","",M49&amp;" "&amp;M50)</f>
      </c>
      <c r="O284" s="1150"/>
      <c r="P284" s="1150"/>
      <c r="Q284" s="1150"/>
      <c r="R284" s="1150"/>
      <c r="S284" s="1150"/>
      <c r="T284" s="1150"/>
      <c r="U284" s="1150"/>
      <c r="V284" s="1150"/>
      <c r="W284" s="1150"/>
      <c r="X284" s="1150"/>
      <c r="Y284" s="1150"/>
      <c r="Z284" s="1150"/>
      <c r="AA284" s="1150"/>
      <c r="AB284" s="1150"/>
      <c r="AC284" s="1150"/>
      <c r="AD284" s="1150"/>
      <c r="AE284" s="1150"/>
      <c r="AF284" s="151"/>
    </row>
    <row r="285" spans="3:32" ht="13.5">
      <c r="C285" s="148"/>
      <c r="D285" s="17"/>
      <c r="E285" s="17"/>
      <c r="F285" s="17"/>
      <c r="G285" s="17"/>
      <c r="H285" s="17"/>
      <c r="I285" s="17"/>
      <c r="J285" s="17"/>
      <c r="K285" s="17"/>
      <c r="L285" s="17"/>
      <c r="M285" s="17"/>
      <c r="N285" s="1150"/>
      <c r="O285" s="1150"/>
      <c r="P285" s="1150"/>
      <c r="Q285" s="1150"/>
      <c r="R285" s="1150"/>
      <c r="S285" s="1150"/>
      <c r="T285" s="1150"/>
      <c r="U285" s="1150"/>
      <c r="V285" s="1150"/>
      <c r="W285" s="1150"/>
      <c r="X285" s="1150"/>
      <c r="Y285" s="1150"/>
      <c r="Z285" s="1150"/>
      <c r="AA285" s="1150"/>
      <c r="AB285" s="1150"/>
      <c r="AC285" s="1150"/>
      <c r="AD285" s="1150"/>
      <c r="AE285" s="1150"/>
      <c r="AF285" s="149"/>
    </row>
    <row r="286" spans="3:32" ht="13.5">
      <c r="C286" s="148"/>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49"/>
    </row>
    <row r="287" spans="3:32" ht="13.5">
      <c r="C287" s="148"/>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49"/>
    </row>
    <row r="288" spans="3:32" ht="13.5">
      <c r="C288" s="148"/>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49"/>
    </row>
    <row r="289" spans="3:32" ht="15" customHeight="1">
      <c r="C289" s="148" t="s">
        <v>283</v>
      </c>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49"/>
    </row>
    <row r="290" spans="3:32" ht="15" customHeight="1">
      <c r="C290" s="148" t="s">
        <v>284</v>
      </c>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49"/>
    </row>
    <row r="291" spans="3:32" ht="15.75" customHeight="1">
      <c r="C291" s="152" t="s">
        <v>285</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153"/>
    </row>
    <row r="293" spans="25:34" ht="13.5">
      <c r="Y293" s="1200">
        <f>'入力シート'!N380</f>
      </c>
      <c r="Z293" s="1201"/>
      <c r="AA293" s="1201"/>
      <c r="AB293" s="1201"/>
      <c r="AC293" s="1201"/>
      <c r="AD293" s="1184">
        <f>'入力シート'!U380</f>
      </c>
      <c r="AE293" s="1185"/>
      <c r="AF293" s="1185"/>
      <c r="AG293" s="1185"/>
      <c r="AH293" s="1185"/>
    </row>
    <row r="294" spans="19:33" ht="24" customHeight="1">
      <c r="S294" s="26"/>
      <c r="T294" s="26"/>
      <c r="U294" s="26"/>
      <c r="V294" s="26"/>
      <c r="W294" s="26"/>
      <c r="X294" s="26"/>
      <c r="Y294" s="1159">
        <f>IF('入力シート'!D133=0,"",IF(LEFT('入力シート'!D133,2)="04","県内","県外"))</f>
      </c>
      <c r="Z294" s="1160"/>
      <c r="AA294" s="1161"/>
      <c r="AB294" s="1159">
        <f>LEFT('入力シート'!C353,2)</f>
      </c>
      <c r="AC294" s="1160"/>
      <c r="AD294" s="1161"/>
      <c r="AE294" s="1159">
        <f>LEFT('入力シート'!D99,2)</f>
      </c>
      <c r="AF294" s="1160"/>
      <c r="AG294" s="1161"/>
    </row>
    <row r="295" spans="19:36" ht="13.5" customHeight="1">
      <c r="S295" s="26"/>
      <c r="T295" s="26"/>
      <c r="U295" s="26"/>
      <c r="V295" s="26"/>
      <c r="W295" s="26"/>
      <c r="X295" s="26"/>
      <c r="Y295" s="1162"/>
      <c r="Z295" s="1163"/>
      <c r="AA295" s="1164"/>
      <c r="AB295" s="1162"/>
      <c r="AC295" s="1163"/>
      <c r="AD295" s="1164"/>
      <c r="AE295" s="1162"/>
      <c r="AF295" s="1163"/>
      <c r="AG295" s="1164"/>
      <c r="AJ295" s="213"/>
    </row>
    <row r="296" spans="19:33" ht="13.5" customHeight="1">
      <c r="S296" s="26"/>
      <c r="T296" s="26"/>
      <c r="U296" s="26"/>
      <c r="V296" s="26"/>
      <c r="W296" s="26"/>
      <c r="X296" s="26"/>
      <c r="Y296" s="1165"/>
      <c r="Z296" s="1166"/>
      <c r="AA296" s="1167"/>
      <c r="AB296" s="1165"/>
      <c r="AC296" s="1166"/>
      <c r="AD296" s="1167"/>
      <c r="AE296" s="1165"/>
      <c r="AF296" s="1166"/>
      <c r="AG296" s="1167"/>
    </row>
    <row r="297" spans="19:33" ht="13.5" customHeight="1">
      <c r="S297" s="26"/>
      <c r="T297" s="26"/>
      <c r="U297" s="26"/>
      <c r="V297" s="26"/>
      <c r="W297" s="26"/>
      <c r="X297" s="26"/>
      <c r="Y297" s="26"/>
      <c r="Z297" s="26"/>
      <c r="AA297" s="26"/>
      <c r="AB297" s="26"/>
      <c r="AC297" s="26"/>
      <c r="AD297" s="26"/>
      <c r="AE297" s="26"/>
      <c r="AF297" s="26"/>
      <c r="AG297" s="26"/>
    </row>
    <row r="299" spans="2:35" ht="28.5">
      <c r="B299" s="917" t="s">
        <v>170</v>
      </c>
      <c r="C299" s="917"/>
      <c r="D299" s="917"/>
      <c r="E299" s="917"/>
      <c r="F299" s="917"/>
      <c r="G299" s="917"/>
      <c r="H299" s="917"/>
      <c r="I299" s="917"/>
      <c r="J299" s="917"/>
      <c r="K299" s="917"/>
      <c r="L299" s="917"/>
      <c r="M299" s="917"/>
      <c r="N299" s="917"/>
      <c r="O299" s="917"/>
      <c r="P299" s="917"/>
      <c r="Q299" s="917"/>
      <c r="R299" s="917"/>
      <c r="S299" s="917"/>
      <c r="T299" s="917"/>
      <c r="U299" s="917"/>
      <c r="V299" s="917"/>
      <c r="W299" s="917"/>
      <c r="X299" s="917"/>
      <c r="Y299" s="917"/>
      <c r="Z299" s="917"/>
      <c r="AA299" s="917"/>
      <c r="AB299" s="917"/>
      <c r="AC299" s="917"/>
      <c r="AD299" s="917"/>
      <c r="AE299" s="917"/>
      <c r="AF299" s="917"/>
      <c r="AG299" s="917"/>
      <c r="AH299" s="917"/>
      <c r="AI299" s="917"/>
    </row>
    <row r="301" spans="4:12" ht="13.5">
      <c r="D301" s="1168">
        <f>AK8</f>
      </c>
      <c r="E301" s="1168"/>
      <c r="F301" s="1168"/>
      <c r="G301" s="1168"/>
      <c r="H301" s="1168"/>
      <c r="I301" s="1168"/>
      <c r="J301" s="1168"/>
      <c r="K301" s="1168"/>
      <c r="L301" s="1168"/>
    </row>
    <row r="303" ht="13.5">
      <c r="E303" s="1" t="s">
        <v>133</v>
      </c>
    </row>
    <row r="304" ht="17.25">
      <c r="F304" s="328" t="s">
        <v>134</v>
      </c>
    </row>
    <row r="305" ht="17.25">
      <c r="F305" s="328" t="s">
        <v>135</v>
      </c>
    </row>
    <row r="306" ht="17.25">
      <c r="F306" s="328" t="s">
        <v>136</v>
      </c>
    </row>
    <row r="307" spans="6:33" ht="17.25">
      <c r="F307" s="328" t="s">
        <v>137</v>
      </c>
      <c r="S307" s="136"/>
      <c r="T307" s="136"/>
      <c r="U307" s="136"/>
      <c r="V307" s="136"/>
      <c r="W307" s="136"/>
      <c r="X307" s="136"/>
      <c r="Y307" s="136"/>
      <c r="Z307" s="136"/>
      <c r="AA307" s="136"/>
      <c r="AB307" s="136"/>
      <c r="AC307" s="136"/>
      <c r="AD307" s="136"/>
      <c r="AE307" s="136"/>
      <c r="AF307" s="136"/>
      <c r="AG307" s="136"/>
    </row>
    <row r="308" spans="6:33" ht="17.25">
      <c r="F308" s="328" t="s">
        <v>138</v>
      </c>
      <c r="S308" s="136"/>
      <c r="T308" s="136"/>
      <c r="U308" s="136"/>
      <c r="V308" s="136"/>
      <c r="W308" s="136"/>
      <c r="X308" s="136"/>
      <c r="Y308" s="136"/>
      <c r="Z308" s="136"/>
      <c r="AA308" s="136"/>
      <c r="AB308" s="136"/>
      <c r="AC308" s="136"/>
      <c r="AD308" s="136"/>
      <c r="AE308" s="136"/>
      <c r="AF308" s="136"/>
      <c r="AG308" s="136"/>
    </row>
    <row r="309" spans="4:34" ht="17.25">
      <c r="D309" s="2"/>
      <c r="S309" s="136"/>
      <c r="T309" s="136"/>
      <c r="U309" s="136"/>
      <c r="V309" s="136"/>
      <c r="W309" s="136"/>
      <c r="X309" s="136"/>
      <c r="Y309" s="136"/>
      <c r="Z309" s="136"/>
      <c r="AA309" s="136"/>
      <c r="AB309" s="136"/>
      <c r="AC309" s="136"/>
      <c r="AD309" s="136"/>
      <c r="AE309" s="136"/>
      <c r="AF309" s="136"/>
      <c r="AG309" s="136"/>
      <c r="AH309" s="136"/>
    </row>
    <row r="310" spans="19:34" ht="13.5">
      <c r="S310" s="1169">
        <f>S187</f>
      </c>
      <c r="T310" s="1169"/>
      <c r="U310" s="1169"/>
      <c r="V310" s="1169"/>
      <c r="W310" s="1169"/>
      <c r="X310" s="1169"/>
      <c r="Y310" s="1169"/>
      <c r="Z310" s="1169"/>
      <c r="AA310" s="1169"/>
      <c r="AB310" s="1169"/>
      <c r="AC310" s="1169"/>
      <c r="AD310" s="1169"/>
      <c r="AE310" s="1169"/>
      <c r="AF310" s="1169"/>
      <c r="AG310" s="1169"/>
      <c r="AH310" s="1169"/>
    </row>
    <row r="311" spans="13:34" ht="17.25" customHeight="1">
      <c r="M311" s="912" t="s">
        <v>139</v>
      </c>
      <c r="N311" s="912"/>
      <c r="O311" s="912"/>
      <c r="P311" s="912"/>
      <c r="Q311" s="912"/>
      <c r="S311" s="1169"/>
      <c r="T311" s="1169"/>
      <c r="U311" s="1169"/>
      <c r="V311" s="1169"/>
      <c r="W311" s="1169"/>
      <c r="X311" s="1169"/>
      <c r="Y311" s="1169"/>
      <c r="Z311" s="1169"/>
      <c r="AA311" s="1169"/>
      <c r="AB311" s="1169"/>
      <c r="AC311" s="1169"/>
      <c r="AD311" s="1169"/>
      <c r="AE311" s="1169"/>
      <c r="AF311" s="1169"/>
      <c r="AG311" s="1169"/>
      <c r="AH311" s="1169"/>
    </row>
    <row r="312" spans="13:34" ht="17.25" customHeight="1">
      <c r="M312" s="104"/>
      <c r="N312" s="104"/>
      <c r="O312" s="104"/>
      <c r="P312" s="104"/>
      <c r="Q312" s="104"/>
      <c r="S312" s="1169"/>
      <c r="T312" s="1169"/>
      <c r="U312" s="1169"/>
      <c r="V312" s="1169"/>
      <c r="W312" s="1169"/>
      <c r="X312" s="1169"/>
      <c r="Y312" s="1169"/>
      <c r="Z312" s="1169"/>
      <c r="AA312" s="1169"/>
      <c r="AB312" s="1169"/>
      <c r="AC312" s="1169"/>
      <c r="AD312" s="1169"/>
      <c r="AE312" s="1169"/>
      <c r="AF312" s="1169"/>
      <c r="AG312" s="1169"/>
      <c r="AH312" s="1169"/>
    </row>
    <row r="313" spans="13:34" ht="17.25" customHeight="1">
      <c r="M313" s="104" t="s">
        <v>941</v>
      </c>
      <c r="N313" s="104"/>
      <c r="O313" s="104"/>
      <c r="P313" s="104"/>
      <c r="Q313" s="104"/>
      <c r="R313" s="9"/>
      <c r="S313" s="913">
        <f>S190</f>
      </c>
      <c r="T313" s="914"/>
      <c r="U313" s="914"/>
      <c r="V313" s="914"/>
      <c r="W313" s="914"/>
      <c r="X313" s="914"/>
      <c r="Y313" s="914"/>
      <c r="Z313" s="914"/>
      <c r="AA313" s="914"/>
      <c r="AB313" s="914"/>
      <c r="AC313" s="914"/>
      <c r="AD313" s="914"/>
      <c r="AE313" s="914"/>
      <c r="AF313" s="914"/>
      <c r="AG313" s="914"/>
      <c r="AH313" s="914"/>
    </row>
    <row r="314" spans="7:34" ht="13.5">
      <c r="G314" s="4"/>
      <c r="H314" s="5"/>
      <c r="I314" s="5"/>
      <c r="J314" s="5"/>
      <c r="K314" s="5"/>
      <c r="M314" s="104"/>
      <c r="N314" s="104"/>
      <c r="O314" s="104"/>
      <c r="P314" s="104"/>
      <c r="Q314" s="104"/>
      <c r="S314" s="914"/>
      <c r="T314" s="914"/>
      <c r="U314" s="914"/>
      <c r="V314" s="914"/>
      <c r="W314" s="914"/>
      <c r="X314" s="914"/>
      <c r="Y314" s="914"/>
      <c r="Z314" s="914"/>
      <c r="AA314" s="914"/>
      <c r="AB314" s="914"/>
      <c r="AC314" s="914"/>
      <c r="AD314" s="914"/>
      <c r="AE314" s="914"/>
      <c r="AF314" s="914"/>
      <c r="AG314" s="914"/>
      <c r="AH314" s="914"/>
    </row>
    <row r="315" spans="13:34" ht="13.5">
      <c r="M315" s="104"/>
      <c r="N315" s="104"/>
      <c r="O315" s="104"/>
      <c r="P315" s="104"/>
      <c r="Q315" s="104"/>
      <c r="S315" s="12"/>
      <c r="T315" s="6"/>
      <c r="U315" s="6"/>
      <c r="V315" s="6"/>
      <c r="W315" s="6"/>
      <c r="X315" s="6"/>
      <c r="Y315" s="6"/>
      <c r="Z315" s="6"/>
      <c r="AA315" s="6"/>
      <c r="AB315" s="6"/>
      <c r="AC315" s="6"/>
      <c r="AD315" s="6"/>
      <c r="AE315" s="6"/>
      <c r="AF315" s="6"/>
      <c r="AG315" s="6"/>
      <c r="AH315" s="6"/>
    </row>
    <row r="316" spans="13:34" ht="13.5">
      <c r="M316" s="912" t="s">
        <v>143</v>
      </c>
      <c r="N316" s="912"/>
      <c r="O316" s="912"/>
      <c r="P316" s="912"/>
      <c r="Q316" s="912"/>
      <c r="S316" s="914" t="str">
        <f>S193</f>
        <v> </v>
      </c>
      <c r="T316" s="914"/>
      <c r="U316" s="914"/>
      <c r="V316" s="914"/>
      <c r="W316" s="914"/>
      <c r="X316" s="914"/>
      <c r="Y316" s="914"/>
      <c r="Z316" s="914"/>
      <c r="AA316" s="914"/>
      <c r="AB316" s="914"/>
      <c r="AC316" s="914"/>
      <c r="AD316" s="914"/>
      <c r="AE316" s="914"/>
      <c r="AF316" s="914"/>
      <c r="AG316" s="914"/>
      <c r="AH316" s="914"/>
    </row>
    <row r="317" spans="19:34" ht="13.5">
      <c r="S317" s="914"/>
      <c r="T317" s="914"/>
      <c r="U317" s="914"/>
      <c r="V317" s="914"/>
      <c r="W317" s="914"/>
      <c r="X317" s="914"/>
      <c r="Y317" s="914"/>
      <c r="Z317" s="914"/>
      <c r="AA317" s="914"/>
      <c r="AB317" s="914"/>
      <c r="AC317" s="914"/>
      <c r="AD317" s="914"/>
      <c r="AE317" s="914"/>
      <c r="AF317" s="914"/>
      <c r="AG317" s="914"/>
      <c r="AH317" s="914"/>
    </row>
    <row r="321" ht="13.5">
      <c r="E321" s="1" t="s">
        <v>171</v>
      </c>
    </row>
    <row r="323" ht="13.5">
      <c r="D323" s="1" t="s">
        <v>172</v>
      </c>
    </row>
    <row r="325" ht="14.25" thickBot="1"/>
    <row r="326" spans="11:24" ht="13.5">
      <c r="K326" s="13"/>
      <c r="L326" s="14"/>
      <c r="M326" s="14"/>
      <c r="N326" s="14"/>
      <c r="O326" s="14"/>
      <c r="P326" s="14"/>
      <c r="Q326" s="14"/>
      <c r="R326" s="14"/>
      <c r="S326" s="14"/>
      <c r="T326" s="14"/>
      <c r="U326" s="14"/>
      <c r="V326" s="14"/>
      <c r="W326" s="14"/>
      <c r="X326" s="15"/>
    </row>
    <row r="327" spans="11:24" ht="13.5">
      <c r="K327" s="16"/>
      <c r="L327" s="17"/>
      <c r="M327" s="17"/>
      <c r="N327" s="17"/>
      <c r="O327" s="17"/>
      <c r="P327" s="17"/>
      <c r="Q327" s="17"/>
      <c r="R327" s="17"/>
      <c r="S327" s="17"/>
      <c r="T327" s="17"/>
      <c r="U327" s="17"/>
      <c r="V327" s="17"/>
      <c r="W327" s="17"/>
      <c r="X327" s="18"/>
    </row>
    <row r="328" spans="11:24" ht="13.5">
      <c r="K328" s="16"/>
      <c r="L328" s="17"/>
      <c r="M328" s="17"/>
      <c r="N328" s="17"/>
      <c r="O328" s="17"/>
      <c r="P328" s="17"/>
      <c r="Q328" s="17"/>
      <c r="R328" s="17"/>
      <c r="S328" s="17"/>
      <c r="T328" s="17"/>
      <c r="U328" s="17"/>
      <c r="V328" s="17"/>
      <c r="W328" s="17"/>
      <c r="X328" s="18"/>
    </row>
    <row r="329" spans="11:24" ht="13.5">
      <c r="K329" s="16"/>
      <c r="L329" s="17"/>
      <c r="M329" s="17"/>
      <c r="N329" s="17"/>
      <c r="O329" s="17"/>
      <c r="P329" s="17"/>
      <c r="Q329" s="17"/>
      <c r="R329" s="17"/>
      <c r="S329" s="17"/>
      <c r="T329" s="17"/>
      <c r="U329" s="17"/>
      <c r="V329" s="17"/>
      <c r="W329" s="17"/>
      <c r="X329" s="18"/>
    </row>
    <row r="330" spans="11:24" ht="13.5">
      <c r="K330" s="16"/>
      <c r="L330" s="17"/>
      <c r="M330" s="17"/>
      <c r="N330" s="17"/>
      <c r="O330" s="17"/>
      <c r="P330" s="17"/>
      <c r="Q330" s="17"/>
      <c r="R330" s="17"/>
      <c r="S330" s="17"/>
      <c r="T330" s="17"/>
      <c r="U330" s="17"/>
      <c r="V330" s="17"/>
      <c r="W330" s="17"/>
      <c r="X330" s="18"/>
    </row>
    <row r="331" spans="11:24" ht="13.5">
      <c r="K331" s="16"/>
      <c r="L331" s="17"/>
      <c r="M331" s="17"/>
      <c r="N331" s="17"/>
      <c r="O331" s="17"/>
      <c r="P331" s="17"/>
      <c r="Q331" s="17"/>
      <c r="R331" s="17"/>
      <c r="S331" s="17"/>
      <c r="T331" s="17"/>
      <c r="U331" s="17"/>
      <c r="V331" s="17"/>
      <c r="W331" s="17"/>
      <c r="X331" s="18"/>
    </row>
    <row r="332" spans="11:24" ht="13.5">
      <c r="K332" s="16"/>
      <c r="L332" s="17"/>
      <c r="M332" s="17"/>
      <c r="N332" s="17"/>
      <c r="O332" s="17"/>
      <c r="P332" s="17"/>
      <c r="Q332" s="17"/>
      <c r="R332" s="17"/>
      <c r="S332" s="17"/>
      <c r="T332" s="17"/>
      <c r="U332" s="17"/>
      <c r="V332" s="17"/>
      <c r="W332" s="17"/>
      <c r="X332" s="18"/>
    </row>
    <row r="333" spans="11:24" ht="13.5">
      <c r="K333" s="16"/>
      <c r="L333" s="17"/>
      <c r="M333" s="17"/>
      <c r="N333" s="17"/>
      <c r="O333" s="17"/>
      <c r="P333" s="17"/>
      <c r="Q333" s="17"/>
      <c r="R333" s="17"/>
      <c r="S333" s="17"/>
      <c r="T333" s="17"/>
      <c r="U333" s="17"/>
      <c r="V333" s="17"/>
      <c r="W333" s="17"/>
      <c r="X333" s="18"/>
    </row>
    <row r="334" spans="11:24" ht="13.5">
      <c r="K334" s="16"/>
      <c r="L334" s="17"/>
      <c r="M334" s="17"/>
      <c r="N334" s="17"/>
      <c r="O334" s="17"/>
      <c r="P334" s="17"/>
      <c r="Q334" s="17"/>
      <c r="R334" s="17"/>
      <c r="S334" s="17"/>
      <c r="T334" s="17"/>
      <c r="U334" s="17"/>
      <c r="V334" s="17"/>
      <c r="W334" s="17"/>
      <c r="X334" s="18"/>
    </row>
    <row r="335" spans="11:24" ht="13.5">
      <c r="K335" s="16"/>
      <c r="L335" s="17"/>
      <c r="M335" s="17"/>
      <c r="N335" s="17"/>
      <c r="O335" s="17"/>
      <c r="P335" s="17"/>
      <c r="Q335" s="17"/>
      <c r="R335" s="17"/>
      <c r="S335" s="17"/>
      <c r="T335" s="17"/>
      <c r="U335" s="17"/>
      <c r="V335" s="17"/>
      <c r="W335" s="17"/>
      <c r="X335" s="18"/>
    </row>
    <row r="336" spans="11:24" ht="13.5">
      <c r="K336" s="16"/>
      <c r="L336" s="17"/>
      <c r="M336" s="17"/>
      <c r="N336" s="17"/>
      <c r="O336" s="17"/>
      <c r="P336" s="17"/>
      <c r="Q336" s="17"/>
      <c r="R336" s="17"/>
      <c r="S336" s="17"/>
      <c r="T336" s="17"/>
      <c r="U336" s="17"/>
      <c r="V336" s="17"/>
      <c r="W336" s="17"/>
      <c r="X336" s="18"/>
    </row>
    <row r="337" spans="11:24" ht="13.5">
      <c r="K337" s="16"/>
      <c r="L337" s="17"/>
      <c r="M337" s="17"/>
      <c r="N337" s="17"/>
      <c r="O337" s="17"/>
      <c r="P337" s="17"/>
      <c r="Q337" s="17"/>
      <c r="R337" s="17"/>
      <c r="S337" s="17"/>
      <c r="T337" s="17"/>
      <c r="U337" s="17"/>
      <c r="V337" s="17"/>
      <c r="W337" s="17"/>
      <c r="X337" s="18"/>
    </row>
    <row r="338" spans="11:24" ht="13.5">
      <c r="K338" s="16"/>
      <c r="L338" s="17"/>
      <c r="M338" s="17"/>
      <c r="N338" s="17"/>
      <c r="O338" s="17"/>
      <c r="P338" s="17"/>
      <c r="Q338" s="17"/>
      <c r="R338" s="17"/>
      <c r="S338" s="17"/>
      <c r="T338" s="17"/>
      <c r="U338" s="17"/>
      <c r="V338" s="17"/>
      <c r="W338" s="17"/>
      <c r="X338" s="18"/>
    </row>
    <row r="339" spans="11:24" ht="13.5">
      <c r="K339" s="16"/>
      <c r="L339" s="17"/>
      <c r="M339" s="17"/>
      <c r="N339" s="17"/>
      <c r="O339" s="17"/>
      <c r="P339" s="17"/>
      <c r="Q339" s="17"/>
      <c r="R339" s="17"/>
      <c r="S339" s="17"/>
      <c r="T339" s="17"/>
      <c r="U339" s="17"/>
      <c r="V339" s="17"/>
      <c r="W339" s="17"/>
      <c r="X339" s="18"/>
    </row>
    <row r="340" spans="11:24" ht="14.25" thickBot="1">
      <c r="K340" s="19"/>
      <c r="L340" s="20"/>
      <c r="M340" s="20"/>
      <c r="N340" s="20"/>
      <c r="O340" s="20"/>
      <c r="P340" s="20"/>
      <c r="Q340" s="20"/>
      <c r="R340" s="20"/>
      <c r="S340" s="20"/>
      <c r="T340" s="20"/>
      <c r="U340" s="20"/>
      <c r="V340" s="20"/>
      <c r="W340" s="20"/>
      <c r="X340" s="21"/>
    </row>
    <row r="341" spans="11:24" ht="13.5">
      <c r="K341" s="17"/>
      <c r="L341" s="17"/>
      <c r="M341" s="17"/>
      <c r="N341" s="17"/>
      <c r="O341" s="17"/>
      <c r="P341" s="17"/>
      <c r="Q341" s="17"/>
      <c r="R341" s="17"/>
      <c r="S341" s="17"/>
      <c r="T341" s="17"/>
      <c r="U341" s="17"/>
      <c r="V341" s="17"/>
      <c r="W341" s="17"/>
      <c r="X341" s="17"/>
    </row>
    <row r="342" spans="11:24" ht="13.5">
      <c r="K342" s="17"/>
      <c r="L342" s="17"/>
      <c r="M342" s="17"/>
      <c r="N342" s="17"/>
      <c r="O342" s="17"/>
      <c r="P342" s="17"/>
      <c r="Q342" s="17"/>
      <c r="R342" s="17"/>
      <c r="S342" s="17"/>
      <c r="T342" s="17"/>
      <c r="U342" s="17"/>
      <c r="V342" s="17"/>
      <c r="W342" s="17"/>
      <c r="X342" s="17"/>
    </row>
    <row r="344" ht="13.5">
      <c r="D344" s="1" t="s">
        <v>173</v>
      </c>
    </row>
    <row r="345" ht="13.5">
      <c r="D345" s="1" t="s">
        <v>174</v>
      </c>
    </row>
    <row r="346" ht="13.5">
      <c r="E346" s="1" t="s">
        <v>175</v>
      </c>
    </row>
    <row r="347" ht="13.5">
      <c r="D347" s="1" t="s">
        <v>177</v>
      </c>
    </row>
    <row r="348" ht="13.5">
      <c r="E348" s="1" t="s">
        <v>175</v>
      </c>
    </row>
    <row r="349" ht="13.5">
      <c r="D349" s="1" t="s">
        <v>247</v>
      </c>
    </row>
    <row r="350" ht="13.5">
      <c r="D350" s="1" t="s">
        <v>248</v>
      </c>
    </row>
    <row r="354" spans="25:34" ht="13.5">
      <c r="Y354" s="1200">
        <f>'入力シート'!N380</f>
      </c>
      <c r="Z354" s="1201"/>
      <c r="AA354" s="1201"/>
      <c r="AB354" s="1201"/>
      <c r="AC354" s="1201"/>
      <c r="AD354" s="1184">
        <f>'入力シート'!U380</f>
      </c>
      <c r="AE354" s="1185"/>
      <c r="AF354" s="1185"/>
      <c r="AG354" s="1185"/>
      <c r="AH354" s="1185"/>
    </row>
    <row r="355" spans="16:21" ht="26.25" customHeight="1">
      <c r="P355" s="1276" t="s">
        <v>859</v>
      </c>
      <c r="Q355" s="1277"/>
      <c r="R355" s="1277"/>
      <c r="S355" s="1277"/>
      <c r="T355" s="1277"/>
      <c r="U355" s="1278"/>
    </row>
    <row r="356" spans="16:21" ht="13.5">
      <c r="P356" s="1279"/>
      <c r="Q356" s="1280"/>
      <c r="R356" s="1280"/>
      <c r="S356" s="1280"/>
      <c r="T356" s="1280"/>
      <c r="U356" s="1281"/>
    </row>
    <row r="357" spans="16:21" ht="13.5">
      <c r="P357" s="1282"/>
      <c r="Q357" s="1283"/>
      <c r="R357" s="1283"/>
      <c r="S357" s="1283"/>
      <c r="T357" s="1283"/>
      <c r="U357" s="1284"/>
    </row>
    <row r="358" spans="16:21" ht="13.5" customHeight="1">
      <c r="P358" s="159"/>
      <c r="Q358" s="159"/>
      <c r="R358" s="159"/>
      <c r="S358" s="159"/>
      <c r="T358" s="159"/>
      <c r="U358" s="159"/>
    </row>
    <row r="360" spans="2:35" ht="13.5" customHeight="1">
      <c r="B360" s="1202">
        <f>Y294</f>
      </c>
      <c r="C360" s="1203"/>
      <c r="D360" s="1203"/>
      <c r="E360" s="1203"/>
      <c r="F360" s="1203"/>
      <c r="G360" s="1204"/>
      <c r="I360" s="162"/>
      <c r="J360" s="162"/>
      <c r="K360" s="1202" t="str">
        <f>M9</f>
        <v>新規</v>
      </c>
      <c r="L360" s="1203"/>
      <c r="M360" s="1203"/>
      <c r="N360" s="1203"/>
      <c r="O360" s="1203"/>
      <c r="P360" s="1204"/>
      <c r="Q360" s="143"/>
      <c r="R360" s="143"/>
      <c r="S360" s="143"/>
      <c r="T360" s="143"/>
      <c r="U360" s="1202">
        <f>LEFT(M61,2)</f>
      </c>
      <c r="V360" s="1203"/>
      <c r="W360" s="1203"/>
      <c r="X360" s="1203"/>
      <c r="Y360" s="1203"/>
      <c r="Z360" s="1204"/>
      <c r="AA360" s="143"/>
      <c r="AB360" s="143"/>
      <c r="AD360" s="1202">
        <f>LEFT(M14,2)</f>
      </c>
      <c r="AE360" s="1203"/>
      <c r="AF360" s="1203"/>
      <c r="AG360" s="1203"/>
      <c r="AH360" s="1203"/>
      <c r="AI360" s="1204"/>
    </row>
    <row r="361" spans="2:35" ht="13.5" customHeight="1">
      <c r="B361" s="1205"/>
      <c r="C361" s="1206"/>
      <c r="D361" s="1206"/>
      <c r="E361" s="1206"/>
      <c r="F361" s="1206"/>
      <c r="G361" s="1207"/>
      <c r="I361" s="162"/>
      <c r="J361" s="162"/>
      <c r="K361" s="1205"/>
      <c r="L361" s="1206"/>
      <c r="M361" s="1206"/>
      <c r="N361" s="1206"/>
      <c r="O361" s="1206"/>
      <c r="P361" s="1207"/>
      <c r="Q361" s="162"/>
      <c r="R361" s="162"/>
      <c r="S361" s="162"/>
      <c r="T361" s="162"/>
      <c r="U361" s="1205"/>
      <c r="V361" s="1206"/>
      <c r="W361" s="1206"/>
      <c r="X361" s="1206"/>
      <c r="Y361" s="1206"/>
      <c r="Z361" s="1207"/>
      <c r="AA361" s="162"/>
      <c r="AB361" s="162"/>
      <c r="AD361" s="1205"/>
      <c r="AE361" s="1206"/>
      <c r="AF361" s="1206"/>
      <c r="AG361" s="1206"/>
      <c r="AH361" s="1206"/>
      <c r="AI361" s="1207"/>
    </row>
    <row r="362" spans="2:35" ht="13.5" customHeight="1">
      <c r="B362" s="1205"/>
      <c r="C362" s="1206"/>
      <c r="D362" s="1206"/>
      <c r="E362" s="1206"/>
      <c r="F362" s="1206"/>
      <c r="G362" s="1207"/>
      <c r="I362" s="162"/>
      <c r="J362" s="162"/>
      <c r="K362" s="1205"/>
      <c r="L362" s="1206"/>
      <c r="M362" s="1206"/>
      <c r="N362" s="1206"/>
      <c r="O362" s="1206"/>
      <c r="P362" s="1207"/>
      <c r="Q362" s="162"/>
      <c r="R362" s="162"/>
      <c r="S362" s="162"/>
      <c r="T362" s="162"/>
      <c r="U362" s="1205"/>
      <c r="V362" s="1206"/>
      <c r="W362" s="1206"/>
      <c r="X362" s="1206"/>
      <c r="Y362" s="1206"/>
      <c r="Z362" s="1207"/>
      <c r="AA362" s="162"/>
      <c r="AB362" s="162"/>
      <c r="AD362" s="1205"/>
      <c r="AE362" s="1206"/>
      <c r="AF362" s="1206"/>
      <c r="AG362" s="1206"/>
      <c r="AH362" s="1206"/>
      <c r="AI362" s="1207"/>
    </row>
    <row r="363" spans="2:35" ht="13.5" customHeight="1">
      <c r="B363" s="1205"/>
      <c r="C363" s="1206"/>
      <c r="D363" s="1206"/>
      <c r="E363" s="1206"/>
      <c r="F363" s="1206"/>
      <c r="G363" s="1207"/>
      <c r="I363" s="162"/>
      <c r="J363" s="162"/>
      <c r="K363" s="1205"/>
      <c r="L363" s="1206"/>
      <c r="M363" s="1206"/>
      <c r="N363" s="1206"/>
      <c r="O363" s="1206"/>
      <c r="P363" s="1207"/>
      <c r="Q363" s="162"/>
      <c r="R363" s="162"/>
      <c r="S363" s="162"/>
      <c r="T363" s="162"/>
      <c r="U363" s="1205"/>
      <c r="V363" s="1206"/>
      <c r="W363" s="1206"/>
      <c r="X363" s="1206"/>
      <c r="Y363" s="1206"/>
      <c r="Z363" s="1207"/>
      <c r="AA363" s="162"/>
      <c r="AB363" s="162"/>
      <c r="AD363" s="1205"/>
      <c r="AE363" s="1206"/>
      <c r="AF363" s="1206"/>
      <c r="AG363" s="1206"/>
      <c r="AH363" s="1206"/>
      <c r="AI363" s="1207"/>
    </row>
    <row r="364" spans="2:35" ht="13.5" customHeight="1">
      <c r="B364" s="1208"/>
      <c r="C364" s="1209"/>
      <c r="D364" s="1209"/>
      <c r="E364" s="1209"/>
      <c r="F364" s="1209"/>
      <c r="G364" s="1210"/>
      <c r="I364" s="162"/>
      <c r="J364" s="162"/>
      <c r="K364" s="1208"/>
      <c r="L364" s="1209"/>
      <c r="M364" s="1209"/>
      <c r="N364" s="1209"/>
      <c r="O364" s="1209"/>
      <c r="P364" s="1210"/>
      <c r="Q364" s="162"/>
      <c r="R364" s="162"/>
      <c r="S364" s="162"/>
      <c r="T364" s="162"/>
      <c r="U364" s="1208"/>
      <c r="V364" s="1209"/>
      <c r="W364" s="1209"/>
      <c r="X364" s="1209"/>
      <c r="Y364" s="1209"/>
      <c r="Z364" s="1210"/>
      <c r="AA364" s="162"/>
      <c r="AB364" s="162"/>
      <c r="AD364" s="1208"/>
      <c r="AE364" s="1209"/>
      <c r="AF364" s="1209"/>
      <c r="AG364" s="1209"/>
      <c r="AH364" s="1209"/>
      <c r="AI364" s="1210"/>
    </row>
    <row r="366" spans="2:16" ht="13.5">
      <c r="B366" s="918">
        <f>IF('入力シート'!D52=0,"",'入力シート'!D52)</f>
      </c>
      <c r="C366" s="919"/>
      <c r="D366" s="919"/>
      <c r="E366" s="919"/>
      <c r="F366" s="919"/>
      <c r="G366" s="920"/>
      <c r="K366" s="918">
        <f>IF('入力シート'!D47=0,"",'入力シート'!D47)</f>
      </c>
      <c r="L366" s="919"/>
      <c r="M366" s="919"/>
      <c r="N366" s="919"/>
      <c r="O366" s="919"/>
      <c r="P366" s="920"/>
    </row>
    <row r="367" spans="2:16" ht="13.5">
      <c r="B367" s="921"/>
      <c r="C367" s="922"/>
      <c r="D367" s="922"/>
      <c r="E367" s="922"/>
      <c r="F367" s="922"/>
      <c r="G367" s="923"/>
      <c r="K367" s="921"/>
      <c r="L367" s="922"/>
      <c r="M367" s="922"/>
      <c r="N367" s="922"/>
      <c r="O367" s="922"/>
      <c r="P367" s="923"/>
    </row>
    <row r="369" spans="2:35" ht="13.5">
      <c r="B369" s="917" t="s">
        <v>833</v>
      </c>
      <c r="C369" s="917"/>
      <c r="D369" s="917"/>
      <c r="E369" s="917"/>
      <c r="F369" s="917"/>
      <c r="G369" s="917"/>
      <c r="H369" s="917"/>
      <c r="I369" s="917"/>
      <c r="J369" s="917"/>
      <c r="K369" s="917"/>
      <c r="L369" s="917"/>
      <c r="M369" s="917"/>
      <c r="N369" s="917"/>
      <c r="O369" s="917"/>
      <c r="P369" s="917"/>
      <c r="Q369" s="917"/>
      <c r="R369" s="917"/>
      <c r="S369" s="917"/>
      <c r="T369" s="917"/>
      <c r="U369" s="917"/>
      <c r="V369" s="917"/>
      <c r="W369" s="917"/>
      <c r="X369" s="917"/>
      <c r="Y369" s="917"/>
      <c r="Z369" s="917"/>
      <c r="AA369" s="917"/>
      <c r="AB369" s="917"/>
      <c r="AC369" s="917"/>
      <c r="AD369" s="917"/>
      <c r="AE369" s="917"/>
      <c r="AF369" s="917"/>
      <c r="AG369" s="917"/>
      <c r="AH369" s="917"/>
      <c r="AI369" s="917"/>
    </row>
    <row r="370" spans="2:35" ht="13.5">
      <c r="B370" s="917"/>
      <c r="C370" s="917"/>
      <c r="D370" s="917"/>
      <c r="E370" s="917"/>
      <c r="F370" s="917"/>
      <c r="G370" s="917"/>
      <c r="H370" s="917"/>
      <c r="I370" s="917"/>
      <c r="J370" s="917"/>
      <c r="K370" s="917"/>
      <c r="L370" s="917"/>
      <c r="M370" s="917"/>
      <c r="N370" s="917"/>
      <c r="O370" s="917"/>
      <c r="P370" s="917"/>
      <c r="Q370" s="917"/>
      <c r="R370" s="917"/>
      <c r="S370" s="917"/>
      <c r="T370" s="917"/>
      <c r="U370" s="917"/>
      <c r="V370" s="917"/>
      <c r="W370" s="917"/>
      <c r="X370" s="917"/>
      <c r="Y370" s="917"/>
      <c r="Z370" s="917"/>
      <c r="AA370" s="917"/>
      <c r="AB370" s="917"/>
      <c r="AC370" s="917"/>
      <c r="AD370" s="917"/>
      <c r="AE370" s="917"/>
      <c r="AF370" s="917"/>
      <c r="AG370" s="917"/>
      <c r="AH370" s="917"/>
      <c r="AI370" s="917"/>
    </row>
    <row r="376" spans="3:34" ht="13.5">
      <c r="C376" s="1170" t="s">
        <v>834</v>
      </c>
      <c r="D376" s="1170"/>
      <c r="E376" s="1170"/>
      <c r="F376" s="1170"/>
      <c r="G376" s="1170"/>
      <c r="H376" s="1287">
        <f>M14</f>
      </c>
      <c r="I376" s="1287"/>
      <c r="J376" s="1287"/>
      <c r="K376" s="1287"/>
      <c r="L376" s="1287"/>
      <c r="M376" s="1287"/>
      <c r="N376" s="1287"/>
      <c r="O376" s="1287"/>
      <c r="P376" s="1287"/>
      <c r="Q376" s="1287"/>
      <c r="R376" s="1287"/>
      <c r="S376" s="1287"/>
      <c r="T376" s="1287"/>
      <c r="U376" s="1287"/>
      <c r="V376" s="1287"/>
      <c r="W376" s="1287"/>
      <c r="X376" s="1287"/>
      <c r="Y376" s="1287"/>
      <c r="Z376" s="1287"/>
      <c r="AA376" s="1287"/>
      <c r="AB376" s="1287"/>
      <c r="AC376" s="1287"/>
      <c r="AD376" s="1287"/>
      <c r="AE376" s="1287"/>
      <c r="AF376" s="1287"/>
      <c r="AG376" s="1287"/>
      <c r="AH376" s="1287"/>
    </row>
    <row r="377" spans="3:34" ht="13.5">
      <c r="C377" s="1170"/>
      <c r="D377" s="1170"/>
      <c r="E377" s="1170"/>
      <c r="F377" s="1170"/>
      <c r="G377" s="1170"/>
      <c r="H377" s="1287"/>
      <c r="I377" s="1287"/>
      <c r="J377" s="1287"/>
      <c r="K377" s="1287"/>
      <c r="L377" s="1287"/>
      <c r="M377" s="1287"/>
      <c r="N377" s="1287"/>
      <c r="O377" s="1287"/>
      <c r="P377" s="1287"/>
      <c r="Q377" s="1287"/>
      <c r="R377" s="1287"/>
      <c r="S377" s="1287"/>
      <c r="T377" s="1287"/>
      <c r="U377" s="1287"/>
      <c r="V377" s="1287"/>
      <c r="W377" s="1287"/>
      <c r="X377" s="1287"/>
      <c r="Y377" s="1287"/>
      <c r="Z377" s="1287"/>
      <c r="AA377" s="1287"/>
      <c r="AB377" s="1287"/>
      <c r="AC377" s="1287"/>
      <c r="AD377" s="1287"/>
      <c r="AE377" s="1287"/>
      <c r="AF377" s="1287"/>
      <c r="AG377" s="1287"/>
      <c r="AH377" s="1287"/>
    </row>
    <row r="378" spans="3:34" ht="13.5">
      <c r="C378" s="1170" t="s">
        <v>835</v>
      </c>
      <c r="D378" s="1170"/>
      <c r="E378" s="1170"/>
      <c r="F378" s="1170"/>
      <c r="G378" s="1170"/>
      <c r="H378" s="1171">
        <f>M12</f>
      </c>
      <c r="I378" s="1172"/>
      <c r="J378" s="1172"/>
      <c r="K378" s="1172"/>
      <c r="L378" s="1172"/>
      <c r="M378" s="1172"/>
      <c r="N378" s="1172"/>
      <c r="O378" s="1172"/>
      <c r="P378" s="1172"/>
      <c r="Q378" s="1172"/>
      <c r="R378" s="1172"/>
      <c r="S378" s="1172"/>
      <c r="T378" s="1172"/>
      <c r="U378" s="1172"/>
      <c r="V378" s="1172"/>
      <c r="W378" s="1172"/>
      <c r="X378" s="1172"/>
      <c r="Y378" s="1172"/>
      <c r="Z378" s="1172"/>
      <c r="AA378" s="1172"/>
      <c r="AB378" s="1172"/>
      <c r="AC378" s="1172"/>
      <c r="AD378" s="1172"/>
      <c r="AE378" s="1172"/>
      <c r="AF378" s="1172"/>
      <c r="AG378" s="1172"/>
      <c r="AH378" s="1173"/>
    </row>
    <row r="379" spans="3:34" ht="13.5">
      <c r="C379" s="1170"/>
      <c r="D379" s="1170"/>
      <c r="E379" s="1170"/>
      <c r="F379" s="1170"/>
      <c r="G379" s="1170"/>
      <c r="H379" s="1174"/>
      <c r="I379" s="1175"/>
      <c r="J379" s="1175"/>
      <c r="K379" s="1175"/>
      <c r="L379" s="1175"/>
      <c r="M379" s="1175"/>
      <c r="N379" s="1175"/>
      <c r="O379" s="1175"/>
      <c r="P379" s="1175"/>
      <c r="Q379" s="1175"/>
      <c r="R379" s="1175"/>
      <c r="S379" s="1175"/>
      <c r="T379" s="1175"/>
      <c r="U379" s="1175"/>
      <c r="V379" s="1175"/>
      <c r="W379" s="1175"/>
      <c r="X379" s="1175"/>
      <c r="Y379" s="1175"/>
      <c r="Z379" s="1175"/>
      <c r="AA379" s="1175"/>
      <c r="AB379" s="1175"/>
      <c r="AC379" s="1175"/>
      <c r="AD379" s="1175"/>
      <c r="AE379" s="1175"/>
      <c r="AF379" s="1175"/>
      <c r="AG379" s="1175"/>
      <c r="AH379" s="1176"/>
    </row>
    <row r="380" spans="3:34" ht="13.5">
      <c r="C380" s="1170"/>
      <c r="D380" s="1170"/>
      <c r="E380" s="1170"/>
      <c r="F380" s="1170"/>
      <c r="G380" s="1170"/>
      <c r="H380" s="1174"/>
      <c r="I380" s="1175"/>
      <c r="J380" s="1175"/>
      <c r="K380" s="1175"/>
      <c r="L380" s="1175"/>
      <c r="M380" s="1175"/>
      <c r="N380" s="1175"/>
      <c r="O380" s="1175"/>
      <c r="P380" s="1175"/>
      <c r="Q380" s="1175"/>
      <c r="R380" s="1175"/>
      <c r="S380" s="1175"/>
      <c r="T380" s="1175"/>
      <c r="U380" s="1175"/>
      <c r="V380" s="1175"/>
      <c r="W380" s="1175"/>
      <c r="X380" s="1175"/>
      <c r="Y380" s="1175"/>
      <c r="Z380" s="1175"/>
      <c r="AA380" s="1175"/>
      <c r="AB380" s="1175"/>
      <c r="AC380" s="1175"/>
      <c r="AD380" s="1175"/>
      <c r="AE380" s="1175"/>
      <c r="AF380" s="1175"/>
      <c r="AG380" s="1175"/>
      <c r="AH380" s="1176"/>
    </row>
    <row r="381" spans="3:34" ht="13.5">
      <c r="C381" s="1170"/>
      <c r="D381" s="1170"/>
      <c r="E381" s="1170"/>
      <c r="F381" s="1170"/>
      <c r="G381" s="1170"/>
      <c r="H381" s="1177"/>
      <c r="I381" s="1178"/>
      <c r="J381" s="1178"/>
      <c r="K381" s="1178"/>
      <c r="L381" s="1178"/>
      <c r="M381" s="1178"/>
      <c r="N381" s="1178"/>
      <c r="O381" s="1178"/>
      <c r="P381" s="1178"/>
      <c r="Q381" s="1178"/>
      <c r="R381" s="1178"/>
      <c r="S381" s="1178"/>
      <c r="T381" s="1178"/>
      <c r="U381" s="1178"/>
      <c r="V381" s="1178"/>
      <c r="W381" s="1178"/>
      <c r="X381" s="1178"/>
      <c r="Y381" s="1178"/>
      <c r="Z381" s="1178"/>
      <c r="AA381" s="1178"/>
      <c r="AB381" s="1178"/>
      <c r="AC381" s="1178"/>
      <c r="AD381" s="1178"/>
      <c r="AE381" s="1178"/>
      <c r="AF381" s="1178"/>
      <c r="AG381" s="1178"/>
      <c r="AH381" s="1179"/>
    </row>
    <row r="382" spans="3:34" ht="13.5">
      <c r="C382" s="1214" t="s">
        <v>836</v>
      </c>
      <c r="D382" s="1170"/>
      <c r="E382" s="1170"/>
      <c r="F382" s="1170"/>
      <c r="G382" s="1170"/>
      <c r="H382" s="1171">
        <f>S187</f>
      </c>
      <c r="I382" s="1172"/>
      <c r="J382" s="1172"/>
      <c r="K382" s="1172"/>
      <c r="L382" s="1172"/>
      <c r="M382" s="1172"/>
      <c r="N382" s="1172"/>
      <c r="O382" s="1172"/>
      <c r="P382" s="1172"/>
      <c r="Q382" s="1172"/>
      <c r="R382" s="1172"/>
      <c r="S382" s="1172"/>
      <c r="T382" s="1172"/>
      <c r="U382" s="1172"/>
      <c r="V382" s="1172"/>
      <c r="W382" s="1172"/>
      <c r="X382" s="1172"/>
      <c r="Y382" s="1172"/>
      <c r="Z382" s="1172"/>
      <c r="AA382" s="1172"/>
      <c r="AB382" s="1172"/>
      <c r="AC382" s="1172"/>
      <c r="AD382" s="1172"/>
      <c r="AE382" s="1172"/>
      <c r="AF382" s="1172"/>
      <c r="AG382" s="1172"/>
      <c r="AH382" s="1173"/>
    </row>
    <row r="383" spans="3:34" ht="13.5">
      <c r="C383" s="1170"/>
      <c r="D383" s="1170"/>
      <c r="E383" s="1170"/>
      <c r="F383" s="1170"/>
      <c r="G383" s="1170"/>
      <c r="H383" s="1174"/>
      <c r="I383" s="1175"/>
      <c r="J383" s="1175"/>
      <c r="K383" s="1175"/>
      <c r="L383" s="1175"/>
      <c r="M383" s="1175"/>
      <c r="N383" s="1175"/>
      <c r="O383" s="1175"/>
      <c r="P383" s="1175"/>
      <c r="Q383" s="1175"/>
      <c r="R383" s="1175"/>
      <c r="S383" s="1175"/>
      <c r="T383" s="1175"/>
      <c r="U383" s="1175"/>
      <c r="V383" s="1175"/>
      <c r="W383" s="1175"/>
      <c r="X383" s="1175"/>
      <c r="Y383" s="1175"/>
      <c r="Z383" s="1175"/>
      <c r="AA383" s="1175"/>
      <c r="AB383" s="1175"/>
      <c r="AC383" s="1175"/>
      <c r="AD383" s="1175"/>
      <c r="AE383" s="1175"/>
      <c r="AF383" s="1175"/>
      <c r="AG383" s="1175"/>
      <c r="AH383" s="1176"/>
    </row>
    <row r="384" spans="3:34" ht="13.5">
      <c r="C384" s="1170"/>
      <c r="D384" s="1170"/>
      <c r="E384" s="1170"/>
      <c r="F384" s="1170"/>
      <c r="G384" s="1170"/>
      <c r="H384" s="1174"/>
      <c r="I384" s="1175"/>
      <c r="J384" s="1175"/>
      <c r="K384" s="1175"/>
      <c r="L384" s="1175"/>
      <c r="M384" s="1175"/>
      <c r="N384" s="1175"/>
      <c r="O384" s="1175"/>
      <c r="P384" s="1175"/>
      <c r="Q384" s="1175"/>
      <c r="R384" s="1175"/>
      <c r="S384" s="1175"/>
      <c r="T384" s="1175"/>
      <c r="U384" s="1175"/>
      <c r="V384" s="1175"/>
      <c r="W384" s="1175"/>
      <c r="X384" s="1175"/>
      <c r="Y384" s="1175"/>
      <c r="Z384" s="1175"/>
      <c r="AA384" s="1175"/>
      <c r="AB384" s="1175"/>
      <c r="AC384" s="1175"/>
      <c r="AD384" s="1175"/>
      <c r="AE384" s="1175"/>
      <c r="AF384" s="1175"/>
      <c r="AG384" s="1175"/>
      <c r="AH384" s="1176"/>
    </row>
    <row r="385" spans="3:34" ht="13.5">
      <c r="C385" s="1170"/>
      <c r="D385" s="1170"/>
      <c r="E385" s="1170"/>
      <c r="F385" s="1170"/>
      <c r="G385" s="1170"/>
      <c r="H385" s="1174"/>
      <c r="I385" s="1175"/>
      <c r="J385" s="1175"/>
      <c r="K385" s="1175"/>
      <c r="L385" s="1175"/>
      <c r="M385" s="1175"/>
      <c r="N385" s="1175"/>
      <c r="O385" s="1175"/>
      <c r="P385" s="1175"/>
      <c r="Q385" s="1175"/>
      <c r="R385" s="1175"/>
      <c r="S385" s="1175"/>
      <c r="T385" s="1175"/>
      <c r="U385" s="1175"/>
      <c r="V385" s="1175"/>
      <c r="W385" s="1175"/>
      <c r="X385" s="1175"/>
      <c r="Y385" s="1175"/>
      <c r="Z385" s="1175"/>
      <c r="AA385" s="1175"/>
      <c r="AB385" s="1175"/>
      <c r="AC385" s="1175"/>
      <c r="AD385" s="1175"/>
      <c r="AE385" s="1175"/>
      <c r="AF385" s="1175"/>
      <c r="AG385" s="1175"/>
      <c r="AH385" s="1176"/>
    </row>
    <row r="386" spans="3:34" ht="13.5">
      <c r="C386" s="1170"/>
      <c r="D386" s="1170"/>
      <c r="E386" s="1170"/>
      <c r="F386" s="1170"/>
      <c r="G386" s="1170"/>
      <c r="H386" s="1174"/>
      <c r="I386" s="1175"/>
      <c r="J386" s="1175"/>
      <c r="K386" s="1175"/>
      <c r="L386" s="1175"/>
      <c r="M386" s="1175"/>
      <c r="N386" s="1175"/>
      <c r="O386" s="1175"/>
      <c r="P386" s="1175"/>
      <c r="Q386" s="1175"/>
      <c r="R386" s="1175"/>
      <c r="S386" s="1175"/>
      <c r="T386" s="1175"/>
      <c r="U386" s="1175"/>
      <c r="V386" s="1175"/>
      <c r="W386" s="1175"/>
      <c r="X386" s="1175"/>
      <c r="Y386" s="1175"/>
      <c r="Z386" s="1175"/>
      <c r="AA386" s="1175"/>
      <c r="AB386" s="1175"/>
      <c r="AC386" s="1175"/>
      <c r="AD386" s="1175"/>
      <c r="AE386" s="1175"/>
      <c r="AF386" s="1175"/>
      <c r="AG386" s="1175"/>
      <c r="AH386" s="1176"/>
    </row>
    <row r="387" spans="3:34" ht="13.5">
      <c r="C387" s="1170"/>
      <c r="D387" s="1170"/>
      <c r="E387" s="1170"/>
      <c r="F387" s="1170"/>
      <c r="G387" s="1170"/>
      <c r="H387" s="1177"/>
      <c r="I387" s="1178"/>
      <c r="J387" s="1178"/>
      <c r="K387" s="1178"/>
      <c r="L387" s="1178"/>
      <c r="M387" s="1178"/>
      <c r="N387" s="1178"/>
      <c r="O387" s="1178"/>
      <c r="P387" s="1178"/>
      <c r="Q387" s="1178"/>
      <c r="R387" s="1178"/>
      <c r="S387" s="1178"/>
      <c r="T387" s="1178"/>
      <c r="U387" s="1178"/>
      <c r="V387" s="1178"/>
      <c r="W387" s="1178"/>
      <c r="X387" s="1178"/>
      <c r="Y387" s="1178"/>
      <c r="Z387" s="1178"/>
      <c r="AA387" s="1178"/>
      <c r="AB387" s="1178"/>
      <c r="AC387" s="1178"/>
      <c r="AD387" s="1178"/>
      <c r="AE387" s="1178"/>
      <c r="AF387" s="1178"/>
      <c r="AG387" s="1178"/>
      <c r="AH387" s="1179"/>
    </row>
    <row r="388" spans="25:31" ht="18" customHeight="1">
      <c r="Y388" s="911">
        <f>IF(AK43=1,AK44,IF('入力シート'!D232=0,"",AK477))</f>
      </c>
      <c r="Z388" s="911"/>
      <c r="AA388" s="911"/>
      <c r="AB388" s="911"/>
      <c r="AC388" s="911"/>
      <c r="AD388" s="911"/>
      <c r="AE388" s="911"/>
    </row>
    <row r="390" spans="3:20" ht="13.5" customHeight="1">
      <c r="C390" s="1270" t="s">
        <v>840</v>
      </c>
      <c r="D390" s="1271"/>
      <c r="E390" s="1271"/>
      <c r="F390" s="1271"/>
      <c r="G390" s="1271"/>
      <c r="H390" s="1271"/>
      <c r="I390" s="1271"/>
      <c r="J390" s="1271"/>
      <c r="K390" s="1271"/>
      <c r="L390" s="1271"/>
      <c r="M390" s="1271"/>
      <c r="N390" s="1271"/>
      <c r="O390" s="1271"/>
      <c r="P390" s="1271"/>
      <c r="Q390" s="1271"/>
      <c r="R390" s="1271"/>
      <c r="S390" s="1271"/>
      <c r="T390" s="1272"/>
    </row>
    <row r="391" spans="3:20" ht="13.5" customHeight="1">
      <c r="C391" s="1273"/>
      <c r="D391" s="1274"/>
      <c r="E391" s="1274"/>
      <c r="F391" s="1274"/>
      <c r="G391" s="1274"/>
      <c r="H391" s="1274"/>
      <c r="I391" s="1274"/>
      <c r="J391" s="1274"/>
      <c r="K391" s="1274"/>
      <c r="L391" s="1274"/>
      <c r="M391" s="1274"/>
      <c r="N391" s="1274"/>
      <c r="O391" s="1274"/>
      <c r="P391" s="1274"/>
      <c r="Q391" s="1274"/>
      <c r="R391" s="1274"/>
      <c r="S391" s="1274"/>
      <c r="T391" s="1275"/>
    </row>
    <row r="392" spans="3:37" ht="13.5">
      <c r="C392" s="143"/>
      <c r="D392" s="143"/>
      <c r="E392" s="143"/>
      <c r="F392" s="143"/>
      <c r="G392" s="143"/>
      <c r="H392" s="143"/>
      <c r="I392" s="143"/>
      <c r="J392" s="143"/>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K392" s="161" t="s">
        <v>841</v>
      </c>
    </row>
    <row r="393" spans="3:37" ht="13.5" customHeight="1">
      <c r="C393" s="1261" t="str">
        <f>IF(AK9="","",IF(AK9=10,AK392,AK393))</f>
        <v>新規申請の方</v>
      </c>
      <c r="D393" s="1262"/>
      <c r="E393" s="1262"/>
      <c r="F393" s="1262"/>
      <c r="G393" s="1262"/>
      <c r="H393" s="1262"/>
      <c r="I393" s="1262"/>
      <c r="J393" s="1262"/>
      <c r="K393" s="1263"/>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K393" s="161" t="s">
        <v>842</v>
      </c>
    </row>
    <row r="394" spans="3:34" ht="13.5" customHeight="1">
      <c r="C394" s="1264"/>
      <c r="D394" s="1265"/>
      <c r="E394" s="1265"/>
      <c r="F394" s="1265"/>
      <c r="G394" s="1265"/>
      <c r="H394" s="1265"/>
      <c r="I394" s="1265"/>
      <c r="J394" s="1265"/>
      <c r="K394" s="1266"/>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row>
    <row r="395" spans="3:37" ht="13.5">
      <c r="C395" s="178"/>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80"/>
      <c r="AK395" s="212" t="s">
        <v>896</v>
      </c>
    </row>
    <row r="396" spans="3:37" ht="13.5">
      <c r="C396" s="163"/>
      <c r="D396" s="1267" t="str">
        <f>IF(AK9="","",IF(AK9=10,AK395,AK398))</f>
        <v>角2サイズ（A4が入るサイズ）の封筒を1通用意してください。</v>
      </c>
      <c r="E396" s="1267"/>
      <c r="F396" s="1267"/>
      <c r="G396" s="1267"/>
      <c r="H396" s="1267"/>
      <c r="I396" s="1267"/>
      <c r="J396" s="1267"/>
      <c r="K396" s="1267"/>
      <c r="L396" s="1267"/>
      <c r="M396" s="1267"/>
      <c r="N396" s="1267"/>
      <c r="O396" s="1267"/>
      <c r="P396" s="1267"/>
      <c r="Q396" s="1267"/>
      <c r="R396" s="1267"/>
      <c r="S396" s="1267"/>
      <c r="T396" s="1267"/>
      <c r="U396" s="1267"/>
      <c r="V396" s="1267"/>
      <c r="W396" s="1267"/>
      <c r="X396" s="1267"/>
      <c r="Y396" s="1267"/>
      <c r="Z396" s="1267"/>
      <c r="AA396" s="1267"/>
      <c r="AB396" s="1267"/>
      <c r="AC396" s="1267"/>
      <c r="AD396" s="1267"/>
      <c r="AE396" s="1267"/>
      <c r="AF396" s="1267"/>
      <c r="AG396" s="1267"/>
      <c r="AH396" s="164"/>
      <c r="AK396" s="212" t="s">
        <v>897</v>
      </c>
    </row>
    <row r="397" spans="3:34" ht="13.5">
      <c r="C397" s="163"/>
      <c r="D397" s="1267"/>
      <c r="E397" s="1267"/>
      <c r="F397" s="1267"/>
      <c r="G397" s="1267"/>
      <c r="H397" s="1267"/>
      <c r="I397" s="1267"/>
      <c r="J397" s="1267"/>
      <c r="K397" s="1267"/>
      <c r="L397" s="1267"/>
      <c r="M397" s="1267"/>
      <c r="N397" s="1267"/>
      <c r="O397" s="1267"/>
      <c r="P397" s="1267"/>
      <c r="Q397" s="1267"/>
      <c r="R397" s="1267"/>
      <c r="S397" s="1267"/>
      <c r="T397" s="1267"/>
      <c r="U397" s="1267"/>
      <c r="V397" s="1267"/>
      <c r="W397" s="1267"/>
      <c r="X397" s="1267"/>
      <c r="Y397" s="1267"/>
      <c r="Z397" s="1267"/>
      <c r="AA397" s="1267"/>
      <c r="AB397" s="1267"/>
      <c r="AC397" s="1267"/>
      <c r="AD397" s="1267"/>
      <c r="AE397" s="1267"/>
      <c r="AF397" s="1267"/>
      <c r="AG397" s="1267"/>
      <c r="AH397" s="164"/>
    </row>
    <row r="398" spans="3:37" ht="13.5">
      <c r="C398" s="163"/>
      <c r="D398" s="1288" t="str">
        <f>IF(AK9="","",IF(AK9=10,AK396,AK399))</f>
        <v>この表紙を用意した角2サイズの封筒に貼り、申請関係書類を入れて持参してください。</v>
      </c>
      <c r="E398" s="1288"/>
      <c r="F398" s="1288"/>
      <c r="G398" s="1288"/>
      <c r="H398" s="1288"/>
      <c r="I398" s="1288"/>
      <c r="J398" s="1288"/>
      <c r="K398" s="1288"/>
      <c r="L398" s="1288"/>
      <c r="M398" s="1288"/>
      <c r="N398" s="1288"/>
      <c r="O398" s="1288"/>
      <c r="P398" s="1288"/>
      <c r="Q398" s="1288"/>
      <c r="R398" s="1288"/>
      <c r="S398" s="1288"/>
      <c r="T398" s="1288"/>
      <c r="U398" s="1288"/>
      <c r="V398" s="1288"/>
      <c r="W398" s="1288"/>
      <c r="X398" s="1288"/>
      <c r="Y398" s="1288"/>
      <c r="Z398" s="1288"/>
      <c r="AA398" s="1288"/>
      <c r="AB398" s="1288"/>
      <c r="AC398" s="1288"/>
      <c r="AD398" s="1288"/>
      <c r="AE398" s="1288"/>
      <c r="AF398" s="1288"/>
      <c r="AG398" s="1288"/>
      <c r="AH398" s="164"/>
      <c r="AK398" s="212" t="s">
        <v>1350</v>
      </c>
    </row>
    <row r="399" spans="3:37" ht="13.5">
      <c r="C399" s="160"/>
      <c r="D399" s="1288"/>
      <c r="E399" s="1288"/>
      <c r="F399" s="1288"/>
      <c r="G399" s="1288"/>
      <c r="H399" s="1288"/>
      <c r="I399" s="1288"/>
      <c r="J399" s="1288"/>
      <c r="K399" s="1288"/>
      <c r="L399" s="1288"/>
      <c r="M399" s="1288"/>
      <c r="N399" s="1288"/>
      <c r="O399" s="1288"/>
      <c r="P399" s="1288"/>
      <c r="Q399" s="1288"/>
      <c r="R399" s="1288"/>
      <c r="S399" s="1288"/>
      <c r="T399" s="1288"/>
      <c r="U399" s="1288"/>
      <c r="V399" s="1288"/>
      <c r="W399" s="1288"/>
      <c r="X399" s="1288"/>
      <c r="Y399" s="1288"/>
      <c r="Z399" s="1288"/>
      <c r="AA399" s="1288"/>
      <c r="AB399" s="1288"/>
      <c r="AC399" s="1288"/>
      <c r="AD399" s="1288"/>
      <c r="AE399" s="1288"/>
      <c r="AF399" s="1288"/>
      <c r="AG399" s="1288"/>
      <c r="AH399" s="169"/>
      <c r="AK399" s="212" t="s">
        <v>899</v>
      </c>
    </row>
    <row r="400" spans="3:37" ht="13.5" customHeight="1">
      <c r="C400" s="160"/>
      <c r="D400" s="1289">
        <f>IF(AK9=12,AK400,"")</f>
      </c>
      <c r="E400" s="1289"/>
      <c r="F400" s="1289"/>
      <c r="G400" s="1289"/>
      <c r="H400" s="1289"/>
      <c r="I400" s="1289"/>
      <c r="J400" s="1289"/>
      <c r="K400" s="1289"/>
      <c r="L400" s="1289"/>
      <c r="M400" s="1289"/>
      <c r="N400" s="1289"/>
      <c r="O400" s="1289"/>
      <c r="P400" s="1289"/>
      <c r="Q400" s="1289"/>
      <c r="R400" s="1289"/>
      <c r="S400" s="1289"/>
      <c r="T400" s="1289"/>
      <c r="U400" s="1289"/>
      <c r="V400" s="1289"/>
      <c r="W400" s="1289"/>
      <c r="X400" s="1289"/>
      <c r="Y400" s="1289"/>
      <c r="Z400" s="1289"/>
      <c r="AA400" s="1289"/>
      <c r="AB400" s="1289"/>
      <c r="AC400" s="1289"/>
      <c r="AD400" s="1289"/>
      <c r="AE400" s="1289"/>
      <c r="AF400" s="1289"/>
      <c r="AG400" s="1289"/>
      <c r="AH400" s="169"/>
      <c r="AK400" s="212" t="s">
        <v>900</v>
      </c>
    </row>
    <row r="401" spans="3:34" ht="13.5">
      <c r="C401" s="163"/>
      <c r="D401" s="1289"/>
      <c r="E401" s="1289"/>
      <c r="F401" s="1289"/>
      <c r="G401" s="1289"/>
      <c r="H401" s="1289"/>
      <c r="I401" s="1289"/>
      <c r="J401" s="1289"/>
      <c r="K401" s="1289"/>
      <c r="L401" s="1289"/>
      <c r="M401" s="1289"/>
      <c r="N401" s="1289"/>
      <c r="O401" s="1289"/>
      <c r="P401" s="1289"/>
      <c r="Q401" s="1289"/>
      <c r="R401" s="1289"/>
      <c r="S401" s="1289"/>
      <c r="T401" s="1289"/>
      <c r="U401" s="1289"/>
      <c r="V401" s="1289"/>
      <c r="W401" s="1289"/>
      <c r="X401" s="1289"/>
      <c r="Y401" s="1289"/>
      <c r="Z401" s="1289"/>
      <c r="AA401" s="1289"/>
      <c r="AB401" s="1289"/>
      <c r="AC401" s="1289"/>
      <c r="AD401" s="1289"/>
      <c r="AE401" s="1289"/>
      <c r="AF401" s="1289"/>
      <c r="AG401" s="1289"/>
      <c r="AH401" s="169"/>
    </row>
    <row r="402" spans="3:34" ht="13.5" customHeight="1">
      <c r="C402" s="181"/>
      <c r="D402" s="1289"/>
      <c r="E402" s="1289"/>
      <c r="F402" s="1289"/>
      <c r="G402" s="1289"/>
      <c r="H402" s="1289"/>
      <c r="I402" s="1289"/>
      <c r="J402" s="1289"/>
      <c r="K402" s="1289"/>
      <c r="L402" s="1289"/>
      <c r="M402" s="1289"/>
      <c r="N402" s="1289"/>
      <c r="O402" s="1289"/>
      <c r="P402" s="1289"/>
      <c r="Q402" s="1289"/>
      <c r="R402" s="1289"/>
      <c r="S402" s="1289"/>
      <c r="T402" s="1289"/>
      <c r="U402" s="1289"/>
      <c r="V402" s="1289"/>
      <c r="W402" s="1289"/>
      <c r="X402" s="1289"/>
      <c r="Y402" s="1289"/>
      <c r="Z402" s="1289"/>
      <c r="AA402" s="1289"/>
      <c r="AB402" s="1289"/>
      <c r="AC402" s="1289"/>
      <c r="AD402" s="1289"/>
      <c r="AE402" s="1289"/>
      <c r="AF402" s="1289"/>
      <c r="AG402" s="1289"/>
      <c r="AH402" s="183"/>
    </row>
    <row r="403" spans="3:36" ht="14.25">
      <c r="C403" s="181"/>
      <c r="D403" s="392" t="s">
        <v>898</v>
      </c>
      <c r="E403" s="392"/>
      <c r="F403" s="392"/>
      <c r="G403" s="392"/>
      <c r="H403" s="392"/>
      <c r="I403" s="392"/>
      <c r="J403" s="392"/>
      <c r="K403" s="392"/>
      <c r="L403" s="392"/>
      <c r="M403" s="392"/>
      <c r="N403" s="392"/>
      <c r="O403" s="392"/>
      <c r="P403" s="392"/>
      <c r="Q403" s="381"/>
      <c r="R403" s="381"/>
      <c r="S403" s="381"/>
      <c r="T403" s="381"/>
      <c r="U403" s="381"/>
      <c r="V403" s="381"/>
      <c r="W403" s="381"/>
      <c r="X403" s="381"/>
      <c r="Y403" s="381"/>
      <c r="Z403" s="381"/>
      <c r="AA403" s="381"/>
      <c r="AB403" s="381"/>
      <c r="AC403" s="381"/>
      <c r="AD403" s="381"/>
      <c r="AE403" s="381"/>
      <c r="AF403" s="381"/>
      <c r="AG403" s="381"/>
      <c r="AH403" s="183"/>
      <c r="AJ403" s="212" t="s">
        <v>1411</v>
      </c>
    </row>
    <row r="404" spans="3:36" ht="13.5" customHeight="1">
      <c r="C404" s="181"/>
      <c r="D404" s="392" t="s">
        <v>1357</v>
      </c>
      <c r="E404" s="392"/>
      <c r="F404" s="392"/>
      <c r="G404" s="392"/>
      <c r="H404" s="392"/>
      <c r="I404" s="392"/>
      <c r="J404" s="392"/>
      <c r="K404" s="392"/>
      <c r="L404" s="392"/>
      <c r="M404" s="392"/>
      <c r="N404" s="392"/>
      <c r="O404" s="392"/>
      <c r="P404" s="392"/>
      <c r="Q404" s="381"/>
      <c r="R404" s="381"/>
      <c r="S404" s="381"/>
      <c r="T404" s="381"/>
      <c r="U404" s="381"/>
      <c r="V404" s="381"/>
      <c r="W404" s="381"/>
      <c r="X404" s="381"/>
      <c r="Y404" s="381"/>
      <c r="Z404" s="381"/>
      <c r="AA404" s="381"/>
      <c r="AB404" s="381"/>
      <c r="AC404" s="381"/>
      <c r="AD404" s="381"/>
      <c r="AE404" s="381"/>
      <c r="AF404" s="381"/>
      <c r="AG404" s="381"/>
      <c r="AH404" s="183"/>
      <c r="AJ404" s="387" t="s">
        <v>1412</v>
      </c>
    </row>
    <row r="405" spans="3:34" ht="14.25">
      <c r="C405" s="181"/>
      <c r="D405" s="392" t="s">
        <v>1356</v>
      </c>
      <c r="E405" s="392"/>
      <c r="F405" s="392"/>
      <c r="G405" s="392"/>
      <c r="H405" s="392"/>
      <c r="I405" s="392"/>
      <c r="J405" s="392"/>
      <c r="K405" s="392"/>
      <c r="L405" s="392"/>
      <c r="M405" s="392"/>
      <c r="N405" s="392"/>
      <c r="O405" s="392"/>
      <c r="P405" s="392"/>
      <c r="Q405" s="381"/>
      <c r="R405" s="381"/>
      <c r="S405" s="381"/>
      <c r="T405" s="381"/>
      <c r="U405" s="381"/>
      <c r="V405" s="381"/>
      <c r="W405" s="381"/>
      <c r="X405" s="381"/>
      <c r="Y405" s="381"/>
      <c r="Z405" s="381"/>
      <c r="AA405" s="381"/>
      <c r="AB405" s="381"/>
      <c r="AC405" s="381"/>
      <c r="AD405" s="381"/>
      <c r="AE405" s="381"/>
      <c r="AF405" s="381"/>
      <c r="AG405" s="381"/>
      <c r="AH405" s="183"/>
    </row>
    <row r="406" spans="3:34" ht="13.5">
      <c r="C406" s="184"/>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6"/>
    </row>
    <row r="407" spans="3:34" ht="13.5">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row>
    <row r="408" spans="3:34" ht="18.75">
      <c r="C408" s="1182" t="s">
        <v>1438</v>
      </c>
      <c r="D408" s="1183"/>
      <c r="E408" s="1183"/>
      <c r="F408" s="1183"/>
      <c r="G408" s="1183"/>
      <c r="H408" s="1183"/>
      <c r="I408" s="1183"/>
      <c r="J408" s="1183"/>
      <c r="K408" s="1183"/>
      <c r="L408" s="1183"/>
      <c r="M408" s="1183"/>
      <c r="N408" s="1183"/>
      <c r="O408" s="1183"/>
      <c r="P408" s="1183"/>
      <c r="Q408" s="1183"/>
      <c r="R408" s="1183"/>
      <c r="S408" s="1183"/>
      <c r="T408" s="1183"/>
      <c r="U408" s="1183"/>
      <c r="V408" s="1183"/>
      <c r="W408" s="1183"/>
      <c r="X408" s="1183"/>
      <c r="Y408" s="1183"/>
      <c r="Z408" s="1183"/>
      <c r="AA408" s="1183"/>
      <c r="AB408" s="1183"/>
      <c r="AC408" s="1183"/>
      <c r="AD408" s="1183"/>
      <c r="AE408" s="1183"/>
      <c r="AF408" s="1183"/>
      <c r="AG408" s="1183"/>
      <c r="AH408" s="1183"/>
    </row>
    <row r="409" spans="3:34" ht="13.5">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row>
    <row r="413" spans="25:34" ht="13.5">
      <c r="Y413" s="1200">
        <f>'入力シート'!N380</f>
      </c>
      <c r="Z413" s="1201"/>
      <c r="AA413" s="1201"/>
      <c r="AB413" s="1201"/>
      <c r="AC413" s="1201"/>
      <c r="AD413" s="1184">
        <f>'入力シート'!U380</f>
      </c>
      <c r="AE413" s="1185"/>
      <c r="AF413" s="1185"/>
      <c r="AG413" s="1185"/>
      <c r="AH413" s="1185"/>
    </row>
    <row r="414" spans="1:36" ht="24.75" customHeight="1">
      <c r="A414" s="367"/>
      <c r="B414" s="367"/>
      <c r="C414" s="368"/>
      <c r="D414" s="368"/>
      <c r="E414" s="368"/>
      <c r="F414" s="368"/>
      <c r="G414" s="368"/>
      <c r="H414" s="368"/>
      <c r="I414" s="368"/>
      <c r="J414" s="368"/>
      <c r="K414" s="368"/>
      <c r="L414" s="368"/>
      <c r="M414" s="368"/>
      <c r="N414" s="368"/>
      <c r="O414" s="368"/>
      <c r="P414" s="368"/>
      <c r="Q414" s="368"/>
      <c r="R414" s="369"/>
      <c r="S414" s="370"/>
      <c r="T414" s="370"/>
      <c r="U414" s="370"/>
      <c r="V414" s="370"/>
      <c r="W414" s="370"/>
      <c r="X414" s="370"/>
      <c r="Y414" s="370"/>
      <c r="Z414" s="370"/>
      <c r="AA414" s="370"/>
      <c r="AB414" s="370"/>
      <c r="AC414" s="370"/>
      <c r="AD414" s="370"/>
      <c r="AE414" s="370"/>
      <c r="AF414" s="370"/>
      <c r="AG414" s="370"/>
      <c r="AH414" s="370"/>
      <c r="AI414" s="367"/>
      <c r="AJ414" s="215"/>
    </row>
    <row r="415" spans="1:37" ht="13.5">
      <c r="A415" s="367"/>
      <c r="B415" s="924">
        <f>IF(AK9=10,AK415,"")</f>
        <v>0</v>
      </c>
      <c r="C415" s="924"/>
      <c r="D415" s="924"/>
      <c r="E415" s="924"/>
      <c r="F415" s="924"/>
      <c r="G415" s="924"/>
      <c r="H415" s="924"/>
      <c r="I415" s="924"/>
      <c r="J415" s="924"/>
      <c r="K415" s="924"/>
      <c r="L415" s="924"/>
      <c r="M415" s="924"/>
      <c r="N415" s="924"/>
      <c r="O415" s="924"/>
      <c r="P415" s="924"/>
      <c r="Q415" s="371"/>
      <c r="R415" s="367"/>
      <c r="S415" s="370"/>
      <c r="T415" s="370"/>
      <c r="U415" s="370"/>
      <c r="V415" s="370"/>
      <c r="W415" s="370"/>
      <c r="X415" s="370"/>
      <c r="Y415" s="1211">
        <f>IF(AK9=10,AK415,"")</f>
        <v>0</v>
      </c>
      <c r="Z415" s="1211"/>
      <c r="AA415" s="1211"/>
      <c r="AB415" s="1211"/>
      <c r="AC415" s="1211"/>
      <c r="AD415" s="370"/>
      <c r="AE415" s="370"/>
      <c r="AF415" s="370"/>
      <c r="AG415" s="370"/>
      <c r="AH415" s="370"/>
      <c r="AI415" s="370"/>
      <c r="AJ415" s="215"/>
      <c r="AK415" s="161"/>
    </row>
    <row r="416" spans="1:36" ht="13.5">
      <c r="A416" s="367"/>
      <c r="B416" s="367"/>
      <c r="C416" s="368"/>
      <c r="D416" s="368"/>
      <c r="E416" s="368"/>
      <c r="F416" s="368"/>
      <c r="G416" s="368"/>
      <c r="H416" s="368"/>
      <c r="I416" s="368"/>
      <c r="J416" s="368"/>
      <c r="K416" s="368"/>
      <c r="L416" s="368"/>
      <c r="M416" s="368"/>
      <c r="N416" s="368"/>
      <c r="O416" s="368"/>
      <c r="P416" s="368"/>
      <c r="Q416" s="368"/>
      <c r="R416" s="369"/>
      <c r="S416" s="372"/>
      <c r="T416" s="372"/>
      <c r="U416" s="372"/>
      <c r="V416" s="372"/>
      <c r="W416" s="372"/>
      <c r="X416" s="372"/>
      <c r="Y416" s="372"/>
      <c r="Z416" s="372"/>
      <c r="AA416" s="372"/>
      <c r="AB416" s="372"/>
      <c r="AC416" s="372"/>
      <c r="AD416" s="372"/>
      <c r="AE416" s="372"/>
      <c r="AF416" s="372"/>
      <c r="AG416" s="372"/>
      <c r="AH416" s="372"/>
      <c r="AI416" s="367"/>
      <c r="AJ416" s="215"/>
    </row>
    <row r="417" spans="1:52" ht="13.5">
      <c r="A417" s="367"/>
      <c r="B417" s="1181">
        <f>IF(AK9=10,AK417,"")</f>
        <v>0</v>
      </c>
      <c r="C417" s="1181"/>
      <c r="D417" s="1181"/>
      <c r="E417" s="1181"/>
      <c r="F417" s="1181"/>
      <c r="G417" s="1181"/>
      <c r="H417" s="1181"/>
      <c r="I417" s="1181"/>
      <c r="J417" s="1181"/>
      <c r="K417" s="1181"/>
      <c r="L417" s="1181"/>
      <c r="M417" s="1181"/>
      <c r="N417" s="1181"/>
      <c r="O417" s="1181"/>
      <c r="P417" s="1181"/>
      <c r="Q417" s="367"/>
      <c r="R417" s="373"/>
      <c r="S417" s="370"/>
      <c r="T417" s="370"/>
      <c r="U417" s="924">
        <f>IF(AK9=10,AK418,"")</f>
        <v>0</v>
      </c>
      <c r="V417" s="924"/>
      <c r="W417" s="924"/>
      <c r="X417" s="924"/>
      <c r="Y417" s="924"/>
      <c r="Z417" s="924"/>
      <c r="AA417" s="924"/>
      <c r="AB417" s="924"/>
      <c r="AC417" s="924"/>
      <c r="AD417" s="924"/>
      <c r="AE417" s="924"/>
      <c r="AF417" s="924"/>
      <c r="AG417" s="924"/>
      <c r="AH417" s="370"/>
      <c r="AI417" s="367"/>
      <c r="AJ417" s="215"/>
      <c r="AK417" s="5"/>
      <c r="AL417" s="5"/>
      <c r="AM417" s="5"/>
      <c r="AN417" s="5"/>
      <c r="AO417" s="5"/>
      <c r="AP417" s="6"/>
      <c r="AQ417" s="6"/>
      <c r="AR417" s="6"/>
      <c r="AS417" s="6"/>
      <c r="AT417" s="6"/>
      <c r="AU417" s="6"/>
      <c r="AV417" s="6"/>
      <c r="AW417" s="6"/>
      <c r="AX417" s="6"/>
      <c r="AY417" s="6"/>
      <c r="AZ417" s="6"/>
    </row>
    <row r="418" spans="1:37" ht="13.5">
      <c r="A418" s="367"/>
      <c r="B418" s="367"/>
      <c r="C418" s="374"/>
      <c r="D418" s="374"/>
      <c r="E418" s="374"/>
      <c r="F418" s="368"/>
      <c r="G418" s="368"/>
      <c r="H418" s="368"/>
      <c r="I418" s="368"/>
      <c r="J418" s="368"/>
      <c r="K418" s="368"/>
      <c r="L418" s="368"/>
      <c r="M418" s="368"/>
      <c r="N418" s="368"/>
      <c r="O418" s="368"/>
      <c r="P418" s="368"/>
      <c r="Q418" s="368"/>
      <c r="R418" s="369"/>
      <c r="S418" s="372"/>
      <c r="T418" s="375"/>
      <c r="U418" s="375"/>
      <c r="V418" s="375"/>
      <c r="W418" s="370"/>
      <c r="X418" s="370"/>
      <c r="Y418" s="370"/>
      <c r="Z418" s="370"/>
      <c r="AA418" s="370"/>
      <c r="AB418" s="370"/>
      <c r="AC418" s="370"/>
      <c r="AD418" s="370"/>
      <c r="AE418" s="370"/>
      <c r="AF418" s="370"/>
      <c r="AG418" s="370"/>
      <c r="AH418" s="370"/>
      <c r="AI418" s="367"/>
      <c r="AJ418" s="215"/>
      <c r="AK418" s="161"/>
    </row>
    <row r="419" spans="1:36" ht="13.5">
      <c r="A419" s="367"/>
      <c r="B419" s="367"/>
      <c r="C419" s="376"/>
      <c r="D419" s="376"/>
      <c r="E419" s="376"/>
      <c r="F419" s="368"/>
      <c r="G419" s="368"/>
      <c r="H419" s="368"/>
      <c r="I419" s="368"/>
      <c r="J419" s="368"/>
      <c r="K419" s="368"/>
      <c r="L419" s="368"/>
      <c r="M419" s="368"/>
      <c r="N419" s="368"/>
      <c r="O419" s="368"/>
      <c r="P419" s="368"/>
      <c r="Q419" s="368"/>
      <c r="R419" s="369"/>
      <c r="S419" s="372"/>
      <c r="T419" s="377"/>
      <c r="U419" s="377"/>
      <c r="V419" s="377"/>
      <c r="W419" s="370"/>
      <c r="X419" s="370"/>
      <c r="Y419" s="370"/>
      <c r="Z419" s="370"/>
      <c r="AA419" s="370"/>
      <c r="AB419" s="370"/>
      <c r="AC419" s="370"/>
      <c r="AD419" s="370"/>
      <c r="AE419" s="370"/>
      <c r="AF419" s="370"/>
      <c r="AG419" s="370"/>
      <c r="AH419" s="370"/>
      <c r="AI419" s="367"/>
      <c r="AJ419" s="215"/>
    </row>
    <row r="420" spans="1:40" ht="13.5">
      <c r="A420" s="367"/>
      <c r="B420" s="1181">
        <f>IF(AK9=10,AK420,"")</f>
        <v>0</v>
      </c>
      <c r="C420" s="1181"/>
      <c r="D420" s="1181"/>
      <c r="E420" s="1181"/>
      <c r="F420" s="925">
        <f>IF(AK9=10,M12,"")</f>
      </c>
      <c r="G420" s="925"/>
      <c r="H420" s="925"/>
      <c r="I420" s="925"/>
      <c r="J420" s="925"/>
      <c r="K420" s="925"/>
      <c r="L420" s="925"/>
      <c r="M420" s="925"/>
      <c r="N420" s="925"/>
      <c r="O420" s="925"/>
      <c r="P420" s="925"/>
      <c r="Q420" s="378"/>
      <c r="R420" s="373"/>
      <c r="S420" s="372"/>
      <c r="T420" s="1180">
        <f>IF(AK9=10,AK420,"")</f>
        <v>0</v>
      </c>
      <c r="U420" s="1180"/>
      <c r="V420" s="1180"/>
      <c r="W420" s="1180"/>
      <c r="X420" s="1294">
        <f>IF(AK9=10,M12,"")</f>
      </c>
      <c r="Y420" s="1294"/>
      <c r="Z420" s="1294"/>
      <c r="AA420" s="1294"/>
      <c r="AB420" s="1294"/>
      <c r="AC420" s="1294"/>
      <c r="AD420" s="1294"/>
      <c r="AE420" s="1294"/>
      <c r="AF420" s="1294"/>
      <c r="AG420" s="1294"/>
      <c r="AH420" s="1294"/>
      <c r="AI420" s="367"/>
      <c r="AJ420" s="215"/>
      <c r="AK420" s="175"/>
      <c r="AL420" s="5"/>
      <c r="AM420" s="5"/>
      <c r="AN420" s="5"/>
    </row>
    <row r="421" spans="1:36" ht="13.5">
      <c r="A421" s="367"/>
      <c r="B421" s="1285">
        <f>IF(AK9=10,AK421,"")</f>
        <v>0</v>
      </c>
      <c r="C421" s="1285"/>
      <c r="D421" s="1285"/>
      <c r="E421" s="1285"/>
      <c r="F421" s="925"/>
      <c r="G421" s="925"/>
      <c r="H421" s="925"/>
      <c r="I421" s="925"/>
      <c r="J421" s="925"/>
      <c r="K421" s="925"/>
      <c r="L421" s="925"/>
      <c r="M421" s="925"/>
      <c r="N421" s="925"/>
      <c r="O421" s="925"/>
      <c r="P421" s="925"/>
      <c r="Q421" s="378"/>
      <c r="R421" s="373"/>
      <c r="S421" s="372"/>
      <c r="T421" s="1286">
        <f>IF(AK9=10,AK421,"")</f>
        <v>0</v>
      </c>
      <c r="U421" s="1286"/>
      <c r="V421" s="1286"/>
      <c r="W421" s="1286"/>
      <c r="X421" s="1294"/>
      <c r="Y421" s="1294"/>
      <c r="Z421" s="1294"/>
      <c r="AA421" s="1294"/>
      <c r="AB421" s="1294"/>
      <c r="AC421" s="1294"/>
      <c r="AD421" s="1294"/>
      <c r="AE421" s="1294"/>
      <c r="AF421" s="1294"/>
      <c r="AG421" s="1294"/>
      <c r="AH421" s="1294"/>
      <c r="AI421" s="367">
        <f>IF(AK9=10,AK422,"")</f>
        <v>0</v>
      </c>
      <c r="AJ421" s="215"/>
    </row>
    <row r="422" spans="1:36" ht="13.5">
      <c r="A422" s="367"/>
      <c r="B422" s="367"/>
      <c r="C422" s="367"/>
      <c r="D422" s="367"/>
      <c r="E422" s="367"/>
      <c r="F422" s="925">
        <f>IF(AK9=10,S187,"")</f>
      </c>
      <c r="G422" s="925"/>
      <c r="H422" s="925"/>
      <c r="I422" s="925"/>
      <c r="J422" s="925"/>
      <c r="K422" s="925"/>
      <c r="L422" s="925"/>
      <c r="M422" s="925"/>
      <c r="N422" s="925"/>
      <c r="O422" s="925"/>
      <c r="P422" s="925"/>
      <c r="Q422" s="379"/>
      <c r="R422" s="373"/>
      <c r="S422" s="372"/>
      <c r="T422" s="372"/>
      <c r="U422" s="372"/>
      <c r="V422" s="372"/>
      <c r="W422" s="380"/>
      <c r="X422" s="1294">
        <f>IF(AK9=10,S187,"")</f>
      </c>
      <c r="Y422" s="1294"/>
      <c r="Z422" s="1294"/>
      <c r="AA422" s="1294"/>
      <c r="AB422" s="1294"/>
      <c r="AC422" s="1294"/>
      <c r="AD422" s="1294"/>
      <c r="AE422" s="1294"/>
      <c r="AF422" s="1294"/>
      <c r="AG422" s="1294"/>
      <c r="AH422" s="1294"/>
      <c r="AI422" s="367"/>
      <c r="AJ422" s="215"/>
    </row>
    <row r="423" spans="1:36" ht="13.5">
      <c r="A423" s="367"/>
      <c r="B423" s="367"/>
      <c r="C423" s="367"/>
      <c r="D423" s="367"/>
      <c r="E423" s="367"/>
      <c r="F423" s="925"/>
      <c r="G423" s="925"/>
      <c r="H423" s="925"/>
      <c r="I423" s="925"/>
      <c r="J423" s="925"/>
      <c r="K423" s="925"/>
      <c r="L423" s="925"/>
      <c r="M423" s="925"/>
      <c r="N423" s="925"/>
      <c r="O423" s="925"/>
      <c r="P423" s="925"/>
      <c r="Q423" s="379"/>
      <c r="R423" s="373"/>
      <c r="S423" s="372"/>
      <c r="T423" s="372"/>
      <c r="U423" s="372"/>
      <c r="V423" s="372"/>
      <c r="W423" s="380"/>
      <c r="X423" s="1294"/>
      <c r="Y423" s="1294"/>
      <c r="Z423" s="1294"/>
      <c r="AA423" s="1294"/>
      <c r="AB423" s="1294"/>
      <c r="AC423" s="1294"/>
      <c r="AD423" s="1294"/>
      <c r="AE423" s="1294"/>
      <c r="AF423" s="1294"/>
      <c r="AG423" s="1294"/>
      <c r="AH423" s="1294"/>
      <c r="AI423" s="367"/>
      <c r="AJ423" s="215"/>
    </row>
    <row r="424" spans="1:36" ht="13.5">
      <c r="A424" s="367"/>
      <c r="B424" s="367"/>
      <c r="C424" s="367"/>
      <c r="D424" s="367"/>
      <c r="E424" s="367"/>
      <c r="F424" s="367"/>
      <c r="G424" s="367"/>
      <c r="H424" s="367"/>
      <c r="I424" s="367"/>
      <c r="J424" s="367"/>
      <c r="K424" s="367"/>
      <c r="L424" s="367"/>
      <c r="M424" s="367"/>
      <c r="N424" s="367"/>
      <c r="O424" s="367"/>
      <c r="P424" s="367"/>
      <c r="Q424" s="372"/>
      <c r="R424" s="373"/>
      <c r="S424" s="372"/>
      <c r="T424" s="372"/>
      <c r="U424" s="372"/>
      <c r="V424" s="372"/>
      <c r="W424" s="372"/>
      <c r="X424" s="372"/>
      <c r="Y424" s="372"/>
      <c r="Z424" s="372"/>
      <c r="AA424" s="372"/>
      <c r="AB424" s="372"/>
      <c r="AC424" s="372"/>
      <c r="AD424" s="372"/>
      <c r="AE424" s="372"/>
      <c r="AF424" s="372"/>
      <c r="AG424" s="372"/>
      <c r="AH424" s="372"/>
      <c r="AI424" s="367"/>
      <c r="AJ424" s="215"/>
    </row>
    <row r="425" spans="1:36" ht="13.5">
      <c r="A425" s="367"/>
      <c r="B425" s="367"/>
      <c r="C425" s="367"/>
      <c r="D425" s="367"/>
      <c r="E425" s="367"/>
      <c r="F425" s="367"/>
      <c r="G425" s="367"/>
      <c r="H425" s="367"/>
      <c r="I425" s="367"/>
      <c r="J425" s="367"/>
      <c r="K425" s="367"/>
      <c r="L425" s="367"/>
      <c r="M425" s="367"/>
      <c r="N425" s="367"/>
      <c r="O425" s="367"/>
      <c r="P425" s="367"/>
      <c r="Q425" s="367"/>
      <c r="R425" s="373"/>
      <c r="S425" s="372"/>
      <c r="T425" s="372"/>
      <c r="U425" s="372"/>
      <c r="V425" s="372"/>
      <c r="W425" s="372"/>
      <c r="X425" s="372"/>
      <c r="Y425" s="372"/>
      <c r="Z425" s="372"/>
      <c r="AA425" s="372"/>
      <c r="AB425" s="372"/>
      <c r="AC425" s="372"/>
      <c r="AD425" s="372"/>
      <c r="AE425" s="372"/>
      <c r="AF425" s="372"/>
      <c r="AG425" s="372"/>
      <c r="AH425" s="372"/>
      <c r="AI425" s="367"/>
      <c r="AJ425" s="215"/>
    </row>
    <row r="426" spans="1:36" ht="13.5">
      <c r="A426" s="367"/>
      <c r="B426" s="367"/>
      <c r="C426" s="924">
        <f>IF(AK9=10,AK425,"")</f>
        <v>0</v>
      </c>
      <c r="D426" s="924"/>
      <c r="E426" s="924"/>
      <c r="F426" s="924"/>
      <c r="G426" s="924"/>
      <c r="H426" s="924"/>
      <c r="I426" s="924"/>
      <c r="J426" s="367"/>
      <c r="K426" s="367"/>
      <c r="L426" s="367"/>
      <c r="M426" s="367"/>
      <c r="N426" s="367"/>
      <c r="O426" s="367"/>
      <c r="P426" s="367"/>
      <c r="Q426" s="367"/>
      <c r="R426" s="373"/>
      <c r="S426" s="372"/>
      <c r="T426" s="372"/>
      <c r="U426" s="372"/>
      <c r="V426" s="1211">
        <f>IF(AK9=10,AK425,"")</f>
        <v>0</v>
      </c>
      <c r="W426" s="1211"/>
      <c r="X426" s="1211"/>
      <c r="Y426" s="1211"/>
      <c r="Z426" s="1211"/>
      <c r="AA426" s="1211"/>
      <c r="AB426" s="1211"/>
      <c r="AC426" s="372"/>
      <c r="AD426" s="372"/>
      <c r="AE426" s="372"/>
      <c r="AF426" s="372"/>
      <c r="AG426" s="372"/>
      <c r="AH426" s="372"/>
      <c r="AI426" s="367"/>
      <c r="AJ426" s="215"/>
    </row>
    <row r="427" spans="1:36" ht="13.5">
      <c r="A427" s="367"/>
      <c r="B427" s="367"/>
      <c r="C427" s="367"/>
      <c r="D427" s="367"/>
      <c r="E427" s="367"/>
      <c r="F427" s="367"/>
      <c r="G427" s="367"/>
      <c r="H427" s="367"/>
      <c r="I427" s="367"/>
      <c r="J427" s="367"/>
      <c r="K427" s="367"/>
      <c r="L427" s="367"/>
      <c r="M427" s="367"/>
      <c r="N427" s="367"/>
      <c r="O427" s="367"/>
      <c r="P427" s="367"/>
      <c r="Q427" s="367"/>
      <c r="R427" s="373"/>
      <c r="S427" s="372"/>
      <c r="T427" s="372"/>
      <c r="U427" s="372"/>
      <c r="V427" s="372"/>
      <c r="W427" s="372"/>
      <c r="X427" s="372"/>
      <c r="Y427" s="372"/>
      <c r="Z427" s="372"/>
      <c r="AA427" s="372"/>
      <c r="AB427" s="372"/>
      <c r="AC427" s="372"/>
      <c r="AD427" s="372"/>
      <c r="AE427" s="372"/>
      <c r="AF427" s="372"/>
      <c r="AG427" s="372"/>
      <c r="AH427" s="372"/>
      <c r="AI427" s="367"/>
      <c r="AJ427" s="215"/>
    </row>
    <row r="428" spans="1:37" ht="13.5">
      <c r="A428" s="367"/>
      <c r="B428" s="367"/>
      <c r="C428" s="367"/>
      <c r="D428" s="367"/>
      <c r="E428" s="367"/>
      <c r="F428" s="367"/>
      <c r="G428" s="367"/>
      <c r="H428" s="367"/>
      <c r="I428" s="367"/>
      <c r="J428" s="367"/>
      <c r="K428" s="367"/>
      <c r="L428" s="367"/>
      <c r="M428" s="367"/>
      <c r="N428" s="367"/>
      <c r="O428" s="367"/>
      <c r="P428" s="367"/>
      <c r="Q428" s="367"/>
      <c r="R428" s="373"/>
      <c r="S428" s="372"/>
      <c r="T428" s="372"/>
      <c r="U428" s="372"/>
      <c r="V428" s="1181">
        <f>IF(AK9=10,AK428,"")</f>
        <v>0</v>
      </c>
      <c r="W428" s="1181"/>
      <c r="X428" s="1181"/>
      <c r="Y428" s="1181"/>
      <c r="Z428" s="1181"/>
      <c r="AA428" s="1181"/>
      <c r="AB428" s="1181"/>
      <c r="AC428" s="1181"/>
      <c r="AD428" s="1181"/>
      <c r="AE428" s="1181"/>
      <c r="AF428" s="1181"/>
      <c r="AG428" s="1181"/>
      <c r="AH428" s="1181"/>
      <c r="AI428" s="367"/>
      <c r="AJ428" s="215"/>
      <c r="AK428" s="215"/>
    </row>
    <row r="429" spans="1:36" ht="13.5">
      <c r="A429" s="367"/>
      <c r="B429" s="367"/>
      <c r="C429" s="367"/>
      <c r="D429" s="367"/>
      <c r="E429" s="367"/>
      <c r="F429" s="367"/>
      <c r="G429" s="367"/>
      <c r="H429" s="367"/>
      <c r="I429" s="367"/>
      <c r="J429" s="367"/>
      <c r="K429" s="367"/>
      <c r="L429" s="367"/>
      <c r="M429" s="367"/>
      <c r="N429" s="367"/>
      <c r="O429" s="367"/>
      <c r="P429" s="367"/>
      <c r="Q429" s="372"/>
      <c r="R429" s="373"/>
      <c r="S429" s="372"/>
      <c r="T429" s="372"/>
      <c r="U429" s="372"/>
      <c r="V429" s="372"/>
      <c r="W429" s="372"/>
      <c r="X429" s="372"/>
      <c r="Y429" s="372"/>
      <c r="Z429" s="372"/>
      <c r="AA429" s="372"/>
      <c r="AB429" s="372"/>
      <c r="AC429" s="372"/>
      <c r="AD429" s="372"/>
      <c r="AE429" s="372"/>
      <c r="AF429" s="372"/>
      <c r="AG429" s="372"/>
      <c r="AH429" s="372"/>
      <c r="AI429" s="367"/>
      <c r="AJ429" s="215"/>
    </row>
    <row r="430" spans="1:37" ht="13.5">
      <c r="A430" s="367"/>
      <c r="B430" s="367"/>
      <c r="C430" s="367"/>
      <c r="D430" s="367"/>
      <c r="E430" s="367"/>
      <c r="F430" s="367"/>
      <c r="G430" s="367"/>
      <c r="H430" s="367"/>
      <c r="I430" s="367"/>
      <c r="J430" s="367"/>
      <c r="K430" s="367"/>
      <c r="L430" s="367"/>
      <c r="M430" s="367"/>
      <c r="N430" s="367"/>
      <c r="O430" s="367"/>
      <c r="P430" s="367"/>
      <c r="Q430" s="372"/>
      <c r="R430" s="373"/>
      <c r="S430" s="372"/>
      <c r="T430" s="372"/>
      <c r="U430" s="1181">
        <f>IF(AK9=10,AK430,"")</f>
        <v>0</v>
      </c>
      <c r="V430" s="1181"/>
      <c r="W430" s="1181"/>
      <c r="X430" s="1181"/>
      <c r="Y430" s="1181"/>
      <c r="Z430" s="1181"/>
      <c r="AA430" s="1181"/>
      <c r="AB430" s="1181"/>
      <c r="AC430" s="1181"/>
      <c r="AD430" s="1181"/>
      <c r="AE430" s="1181"/>
      <c r="AF430" s="1181"/>
      <c r="AG430" s="1181"/>
      <c r="AH430" s="1181"/>
      <c r="AI430" s="367"/>
      <c r="AJ430" s="215"/>
      <c r="AK430" s="215"/>
    </row>
    <row r="431" spans="1:36" ht="13.5">
      <c r="A431" s="367"/>
      <c r="B431" s="367"/>
      <c r="C431" s="367"/>
      <c r="D431" s="367"/>
      <c r="E431" s="367"/>
      <c r="F431" s="367"/>
      <c r="G431" s="367"/>
      <c r="H431" s="367"/>
      <c r="I431" s="367"/>
      <c r="J431" s="367"/>
      <c r="K431" s="367"/>
      <c r="L431" s="367"/>
      <c r="M431" s="367"/>
      <c r="N431" s="367"/>
      <c r="O431" s="367"/>
      <c r="P431" s="367"/>
      <c r="Q431" s="367"/>
      <c r="R431" s="373"/>
      <c r="S431" s="372"/>
      <c r="T431" s="372"/>
      <c r="U431" s="372"/>
      <c r="V431" s="372"/>
      <c r="W431" s="372"/>
      <c r="X431" s="372"/>
      <c r="Y431" s="372"/>
      <c r="Z431" s="372"/>
      <c r="AA431" s="372"/>
      <c r="AB431" s="372"/>
      <c r="AC431" s="372"/>
      <c r="AD431" s="372"/>
      <c r="AE431" s="372"/>
      <c r="AF431" s="372"/>
      <c r="AG431" s="372"/>
      <c r="AH431" s="372"/>
      <c r="AI431" s="367"/>
      <c r="AJ431" s="215"/>
    </row>
    <row r="432" spans="1:37" ht="13.5">
      <c r="A432" s="367"/>
      <c r="B432" s="367"/>
      <c r="C432" s="367"/>
      <c r="D432" s="367"/>
      <c r="E432" s="367"/>
      <c r="F432" s="367"/>
      <c r="G432" s="367"/>
      <c r="H432" s="367"/>
      <c r="I432" s="367"/>
      <c r="J432" s="367"/>
      <c r="K432" s="367"/>
      <c r="L432" s="367"/>
      <c r="M432" s="367"/>
      <c r="N432" s="367"/>
      <c r="O432" s="367"/>
      <c r="P432" s="367"/>
      <c r="Q432" s="372"/>
      <c r="R432" s="373"/>
      <c r="S432" s="372"/>
      <c r="T432" s="372"/>
      <c r="U432" s="372" t="s">
        <v>849</v>
      </c>
      <c r="V432" s="1181">
        <f>IF(AK9=10,AK432,"")</f>
        <v>0</v>
      </c>
      <c r="W432" s="1181"/>
      <c r="X432" s="1181"/>
      <c r="Y432" s="1181"/>
      <c r="Z432" s="1181"/>
      <c r="AA432" s="1181"/>
      <c r="AB432" s="1181"/>
      <c r="AC432" s="1181"/>
      <c r="AD432" s="1181"/>
      <c r="AE432" s="1181"/>
      <c r="AF432" s="1181"/>
      <c r="AG432" s="1181"/>
      <c r="AH432" s="1181"/>
      <c r="AI432" s="367"/>
      <c r="AJ432" s="215"/>
      <c r="AK432" s="215"/>
    </row>
    <row r="433" spans="1:36" ht="13.5">
      <c r="A433" s="367"/>
      <c r="B433" s="372"/>
      <c r="C433" s="372"/>
      <c r="D433" s="372"/>
      <c r="E433" s="372"/>
      <c r="F433" s="372"/>
      <c r="G433" s="372"/>
      <c r="H433" s="372"/>
      <c r="I433" s="372"/>
      <c r="J433" s="372"/>
      <c r="K433" s="372"/>
      <c r="L433" s="372"/>
      <c r="M433" s="372"/>
      <c r="N433" s="372"/>
      <c r="O433" s="372"/>
      <c r="P433" s="372"/>
      <c r="Q433" s="372"/>
      <c r="R433" s="373"/>
      <c r="S433" s="372"/>
      <c r="T433" s="372"/>
      <c r="U433" s="372"/>
      <c r="V433" s="372"/>
      <c r="W433" s="372"/>
      <c r="X433" s="372"/>
      <c r="Y433" s="372"/>
      <c r="Z433" s="372"/>
      <c r="AA433" s="372"/>
      <c r="AB433" s="372"/>
      <c r="AC433" s="372"/>
      <c r="AD433" s="372"/>
      <c r="AE433" s="372"/>
      <c r="AF433" s="372"/>
      <c r="AG433" s="372"/>
      <c r="AH433" s="372"/>
      <c r="AI433" s="367"/>
      <c r="AJ433" s="215"/>
    </row>
    <row r="434" spans="1:37" ht="13.5">
      <c r="A434" s="367"/>
      <c r="B434" s="367"/>
      <c r="C434" s="367"/>
      <c r="D434" s="367"/>
      <c r="E434" s="367"/>
      <c r="F434" s="367"/>
      <c r="G434" s="367"/>
      <c r="H434" s="367"/>
      <c r="I434" s="367"/>
      <c r="J434" s="367"/>
      <c r="K434" s="367"/>
      <c r="L434" s="367"/>
      <c r="M434" s="367"/>
      <c r="N434" s="367"/>
      <c r="O434" s="367"/>
      <c r="P434" s="367"/>
      <c r="Q434" s="372"/>
      <c r="R434" s="373"/>
      <c r="S434" s="372"/>
      <c r="T434" s="372"/>
      <c r="U434" s="1181">
        <f>IF(AK9=10,AK434,"")</f>
        <v>0</v>
      </c>
      <c r="V434" s="1181"/>
      <c r="W434" s="1181"/>
      <c r="X434" s="1181"/>
      <c r="Y434" s="1181"/>
      <c r="Z434" s="1181"/>
      <c r="AA434" s="1181"/>
      <c r="AB434" s="1181"/>
      <c r="AC434" s="1181"/>
      <c r="AD434" s="1181"/>
      <c r="AE434" s="1181"/>
      <c r="AF434" s="1181"/>
      <c r="AG434" s="1181"/>
      <c r="AH434" s="1181"/>
      <c r="AI434" s="367"/>
      <c r="AJ434" s="215"/>
      <c r="AK434" s="215"/>
    </row>
    <row r="435" spans="1:36" ht="13.5">
      <c r="A435" s="367"/>
      <c r="B435" s="367"/>
      <c r="C435" s="367"/>
      <c r="D435" s="367"/>
      <c r="E435" s="367"/>
      <c r="F435" s="367"/>
      <c r="G435" s="367"/>
      <c r="H435" s="367"/>
      <c r="I435" s="367"/>
      <c r="J435" s="367"/>
      <c r="K435" s="367"/>
      <c r="L435" s="367"/>
      <c r="M435" s="367"/>
      <c r="N435" s="367"/>
      <c r="O435" s="367"/>
      <c r="P435" s="367"/>
      <c r="Q435" s="367"/>
      <c r="R435" s="373"/>
      <c r="S435" s="372"/>
      <c r="T435" s="372"/>
      <c r="U435" s="372"/>
      <c r="V435" s="372"/>
      <c r="W435" s="372"/>
      <c r="X435" s="372"/>
      <c r="Y435" s="372"/>
      <c r="Z435" s="372"/>
      <c r="AA435" s="372"/>
      <c r="AB435" s="372"/>
      <c r="AC435" s="372"/>
      <c r="AD435" s="372"/>
      <c r="AE435" s="372"/>
      <c r="AF435" s="372"/>
      <c r="AG435" s="372"/>
      <c r="AH435" s="372"/>
      <c r="AI435" s="367"/>
      <c r="AJ435" s="215"/>
    </row>
    <row r="436" spans="1:72" ht="13.5">
      <c r="A436" s="367"/>
      <c r="B436" s="367"/>
      <c r="C436" s="367"/>
      <c r="D436" s="367"/>
      <c r="E436" s="367"/>
      <c r="F436" s="367"/>
      <c r="G436" s="367"/>
      <c r="H436" s="367"/>
      <c r="I436" s="367"/>
      <c r="J436" s="367"/>
      <c r="K436" s="367"/>
      <c r="L436" s="367"/>
      <c r="M436" s="367"/>
      <c r="N436" s="367"/>
      <c r="O436" s="367"/>
      <c r="P436" s="367"/>
      <c r="Q436" s="367"/>
      <c r="R436" s="373"/>
      <c r="S436" s="372"/>
      <c r="T436" s="372"/>
      <c r="U436" s="1181">
        <f>IF(AK9=10,AK436,"")</f>
        <v>0</v>
      </c>
      <c r="V436" s="1181"/>
      <c r="W436" s="1181"/>
      <c r="X436" s="1181"/>
      <c r="Y436" s="1181"/>
      <c r="Z436" s="1181"/>
      <c r="AA436" s="1181"/>
      <c r="AB436" s="1181"/>
      <c r="AC436" s="1181"/>
      <c r="AD436" s="1181"/>
      <c r="AE436" s="1181"/>
      <c r="AF436" s="1181"/>
      <c r="AG436" s="1181"/>
      <c r="AH436" s="1181"/>
      <c r="AI436" s="367"/>
      <c r="AJ436" s="215"/>
      <c r="AK436" s="215"/>
      <c r="BC436" s="17"/>
      <c r="BD436" s="17"/>
      <c r="BE436" s="141"/>
      <c r="BF436" s="80"/>
      <c r="BG436" s="80"/>
      <c r="BH436" s="80"/>
      <c r="BI436" s="80"/>
      <c r="BJ436" s="80"/>
      <c r="BK436" s="80"/>
      <c r="BL436" s="80"/>
      <c r="BM436" s="80"/>
      <c r="BN436" s="17"/>
      <c r="BO436" s="17"/>
      <c r="BP436" s="17"/>
      <c r="BQ436" s="17"/>
      <c r="BR436" s="17"/>
      <c r="BS436" s="17"/>
      <c r="BT436" s="17"/>
    </row>
    <row r="437" spans="1:72" ht="13.5">
      <c r="A437" s="367"/>
      <c r="B437" s="367"/>
      <c r="C437" s="367"/>
      <c r="D437" s="367"/>
      <c r="E437" s="367"/>
      <c r="F437" s="367"/>
      <c r="G437" s="367"/>
      <c r="H437" s="367"/>
      <c r="I437" s="367"/>
      <c r="J437" s="367"/>
      <c r="K437" s="367"/>
      <c r="L437" s="367"/>
      <c r="M437" s="367"/>
      <c r="N437" s="367"/>
      <c r="O437" s="367"/>
      <c r="P437" s="367"/>
      <c r="Q437" s="367"/>
      <c r="R437" s="373"/>
      <c r="S437" s="372"/>
      <c r="T437" s="372"/>
      <c r="U437" s="372"/>
      <c r="V437" s="372"/>
      <c r="W437" s="372"/>
      <c r="X437" s="372"/>
      <c r="Y437" s="372"/>
      <c r="Z437" s="372"/>
      <c r="AA437" s="372"/>
      <c r="AB437" s="372"/>
      <c r="AC437" s="372"/>
      <c r="AD437" s="372"/>
      <c r="AE437" s="372"/>
      <c r="AF437" s="372"/>
      <c r="AG437" s="372"/>
      <c r="AH437" s="372"/>
      <c r="AI437" s="367"/>
      <c r="AJ437" s="215"/>
      <c r="BE437" s="17"/>
      <c r="BF437" s="17"/>
      <c r="BG437" s="17"/>
      <c r="BH437" s="17"/>
      <c r="BI437" s="17"/>
      <c r="BJ437" s="17"/>
      <c r="BK437" s="17"/>
      <c r="BL437" s="17"/>
      <c r="BM437" s="17"/>
      <c r="BN437" s="17"/>
      <c r="BO437" s="17"/>
      <c r="BP437" s="17"/>
      <c r="BQ437" s="17"/>
      <c r="BR437" s="17"/>
      <c r="BS437" s="17"/>
      <c r="BT437" s="17"/>
    </row>
    <row r="438" spans="1:72" ht="13.5">
      <c r="A438" s="367"/>
      <c r="B438" s="1181">
        <f>IF(AK9=10,AK438,"")</f>
        <v>0</v>
      </c>
      <c r="C438" s="1181"/>
      <c r="D438" s="1181"/>
      <c r="E438" s="1181"/>
      <c r="F438" s="1181"/>
      <c r="G438" s="1181"/>
      <c r="H438" s="1181"/>
      <c r="I438" s="1181"/>
      <c r="J438" s="1181"/>
      <c r="K438" s="367"/>
      <c r="L438" s="367"/>
      <c r="M438" s="367"/>
      <c r="N438" s="367"/>
      <c r="O438" s="367"/>
      <c r="P438" s="367"/>
      <c r="Q438" s="367"/>
      <c r="R438" s="373"/>
      <c r="S438" s="372"/>
      <c r="T438" s="372"/>
      <c r="U438" s="1181">
        <f>IF(AK9=10,AK438,"")</f>
        <v>0</v>
      </c>
      <c r="V438" s="1181"/>
      <c r="W438" s="1181"/>
      <c r="X438" s="1181"/>
      <c r="Y438" s="1181"/>
      <c r="Z438" s="1181"/>
      <c r="AA438" s="1181"/>
      <c r="AB438" s="1181"/>
      <c r="AC438" s="1181"/>
      <c r="AD438" s="372"/>
      <c r="AE438" s="372"/>
      <c r="AF438" s="372"/>
      <c r="AG438" s="372"/>
      <c r="AH438" s="372"/>
      <c r="AI438" s="367"/>
      <c r="AJ438" s="215"/>
      <c r="AK438" s="215"/>
      <c r="BE438" s="17"/>
      <c r="BF438" s="17"/>
      <c r="BG438" s="17"/>
      <c r="BH438" s="17"/>
      <c r="BI438" s="17"/>
      <c r="BJ438" s="17"/>
      <c r="BK438" s="17"/>
      <c r="BL438" s="17"/>
      <c r="BM438" s="17"/>
      <c r="BN438" s="17"/>
      <c r="BO438" s="17"/>
      <c r="BP438" s="17"/>
      <c r="BQ438" s="17"/>
      <c r="BR438" s="17"/>
      <c r="BS438" s="17"/>
      <c r="BT438" s="17"/>
    </row>
    <row r="439" spans="1:72" ht="13.5">
      <c r="A439" s="367"/>
      <c r="B439" s="367"/>
      <c r="C439" s="367"/>
      <c r="D439" s="367"/>
      <c r="E439" s="367"/>
      <c r="F439" s="367"/>
      <c r="G439" s="367"/>
      <c r="H439" s="367"/>
      <c r="I439" s="367"/>
      <c r="J439" s="367"/>
      <c r="K439" s="367"/>
      <c r="L439" s="367"/>
      <c r="M439" s="367"/>
      <c r="N439" s="367"/>
      <c r="O439" s="367"/>
      <c r="P439" s="367"/>
      <c r="Q439" s="367"/>
      <c r="R439" s="373"/>
      <c r="S439" s="372"/>
      <c r="T439" s="372"/>
      <c r="U439" s="372"/>
      <c r="V439" s="372"/>
      <c r="W439" s="372"/>
      <c r="X439" s="372"/>
      <c r="Y439" s="372"/>
      <c r="Z439" s="372"/>
      <c r="AA439" s="372"/>
      <c r="AB439" s="372"/>
      <c r="AC439" s="372"/>
      <c r="AD439" s="372"/>
      <c r="AE439" s="372"/>
      <c r="AF439" s="372"/>
      <c r="AG439" s="372"/>
      <c r="AH439" s="372"/>
      <c r="AI439" s="367"/>
      <c r="AJ439" s="215"/>
      <c r="BC439" s="17"/>
      <c r="BD439" s="17"/>
      <c r="BE439" s="17"/>
      <c r="BF439" s="17"/>
      <c r="BG439" s="17"/>
      <c r="BH439" s="17"/>
      <c r="BI439" s="17"/>
      <c r="BJ439" s="17"/>
      <c r="BK439" s="17"/>
      <c r="BL439" s="17"/>
      <c r="BM439" s="17"/>
      <c r="BN439" s="17"/>
      <c r="BO439" s="17"/>
      <c r="BP439" s="17"/>
      <c r="BQ439" s="17"/>
      <c r="BR439" s="17"/>
      <c r="BS439" s="17"/>
      <c r="BT439" s="17"/>
    </row>
    <row r="440" spans="1:72" ht="13.5">
      <c r="A440" s="367"/>
      <c r="B440" s="367"/>
      <c r="C440" s="367"/>
      <c r="D440" s="367"/>
      <c r="E440" s="1181">
        <f>IF(AK9=10,AK440,"")</f>
        <v>0</v>
      </c>
      <c r="F440" s="1193"/>
      <c r="G440" s="1193"/>
      <c r="H440" s="1193"/>
      <c r="I440" s="1193"/>
      <c r="J440" s="1193"/>
      <c r="K440" s="1193"/>
      <c r="L440" s="1193"/>
      <c r="M440" s="1193"/>
      <c r="N440" s="1193"/>
      <c r="O440" s="1193"/>
      <c r="P440" s="1193"/>
      <c r="Q440" s="367"/>
      <c r="R440" s="373"/>
      <c r="S440" s="372"/>
      <c r="T440" s="372"/>
      <c r="U440" s="372"/>
      <c r="V440" s="372"/>
      <c r="W440" s="372"/>
      <c r="X440" s="1192">
        <f>IF(AK9=10,AK440,"")</f>
        <v>0</v>
      </c>
      <c r="Y440" s="1193"/>
      <c r="Z440" s="1193"/>
      <c r="AA440" s="1193"/>
      <c r="AB440" s="1193"/>
      <c r="AC440" s="1193"/>
      <c r="AD440" s="1193"/>
      <c r="AE440" s="1193"/>
      <c r="AF440" s="1193"/>
      <c r="AG440" s="1193"/>
      <c r="AH440" s="1193"/>
      <c r="AI440" s="367"/>
      <c r="AJ440" s="215"/>
      <c r="BC440" s="17"/>
      <c r="BD440" s="17"/>
      <c r="BE440" s="17"/>
      <c r="BF440" s="17"/>
      <c r="BG440" s="17"/>
      <c r="BH440" s="17"/>
      <c r="BI440" s="17"/>
      <c r="BJ440" s="17"/>
      <c r="BK440" s="17"/>
      <c r="BL440" s="17"/>
      <c r="BM440" s="17"/>
      <c r="BN440" s="17"/>
      <c r="BO440" s="17"/>
      <c r="BP440" s="17"/>
      <c r="BQ440" s="17"/>
      <c r="BR440" s="17"/>
      <c r="BS440" s="17"/>
      <c r="BT440" s="17"/>
    </row>
    <row r="441" spans="1:56" ht="13.5">
      <c r="A441" s="367"/>
      <c r="B441" s="367"/>
      <c r="C441" s="367"/>
      <c r="D441" s="367"/>
      <c r="E441" s="367"/>
      <c r="F441" s="367"/>
      <c r="G441" s="367"/>
      <c r="H441" s="367"/>
      <c r="I441" s="367"/>
      <c r="J441" s="367"/>
      <c r="K441" s="367"/>
      <c r="L441" s="367"/>
      <c r="M441" s="367"/>
      <c r="N441" s="367"/>
      <c r="O441" s="367"/>
      <c r="P441" s="367"/>
      <c r="Q441" s="367"/>
      <c r="R441" s="373"/>
      <c r="S441" s="372"/>
      <c r="T441" s="372"/>
      <c r="U441" s="372"/>
      <c r="V441" s="372"/>
      <c r="W441" s="372"/>
      <c r="X441" s="372"/>
      <c r="Y441" s="372"/>
      <c r="Z441" s="372"/>
      <c r="AA441" s="372"/>
      <c r="AB441" s="372"/>
      <c r="AC441" s="372"/>
      <c r="AD441" s="372"/>
      <c r="AE441" s="372"/>
      <c r="AF441" s="372"/>
      <c r="AG441" s="372"/>
      <c r="AH441" s="372"/>
      <c r="AI441" s="367"/>
      <c r="AJ441" s="215"/>
      <c r="BC441" s="17"/>
      <c r="BD441" s="17"/>
    </row>
    <row r="442" spans="1:37" ht="13.5">
      <c r="A442" s="367"/>
      <c r="B442" s="372"/>
      <c r="C442" s="372"/>
      <c r="D442" s="372"/>
      <c r="E442" s="1181">
        <f>IF(AK9=10,AK442,"")</f>
        <v>0</v>
      </c>
      <c r="F442" s="1181"/>
      <c r="G442" s="1181"/>
      <c r="H442" s="1181"/>
      <c r="I442" s="1181"/>
      <c r="J442" s="1181"/>
      <c r="K442" s="1181"/>
      <c r="L442" s="1181"/>
      <c r="M442" s="1181"/>
      <c r="N442" s="1181"/>
      <c r="O442" s="1181"/>
      <c r="P442" s="1181"/>
      <c r="Q442" s="367"/>
      <c r="R442" s="373"/>
      <c r="S442" s="372"/>
      <c r="T442" s="372"/>
      <c r="U442" s="372"/>
      <c r="V442" s="372"/>
      <c r="W442" s="372"/>
      <c r="X442" s="1192">
        <f>IF(AK9=10,AK442,"")</f>
        <v>0</v>
      </c>
      <c r="Y442" s="1192"/>
      <c r="Z442" s="1192"/>
      <c r="AA442" s="1192"/>
      <c r="AB442" s="1192"/>
      <c r="AC442" s="1192"/>
      <c r="AD442" s="1192"/>
      <c r="AE442" s="1192"/>
      <c r="AF442" s="1192"/>
      <c r="AG442" s="1192"/>
      <c r="AH442" s="1192"/>
      <c r="AI442" s="1192"/>
      <c r="AJ442" s="215"/>
      <c r="AK442" s="215"/>
    </row>
    <row r="443" spans="1:36" ht="13.5">
      <c r="A443" s="367"/>
      <c r="B443" s="367"/>
      <c r="C443" s="367"/>
      <c r="D443" s="367"/>
      <c r="E443" s="367"/>
      <c r="F443" s="367"/>
      <c r="G443" s="367"/>
      <c r="H443" s="372"/>
      <c r="I443" s="372"/>
      <c r="J443" s="372"/>
      <c r="K443" s="372"/>
      <c r="L443" s="372"/>
      <c r="M443" s="372"/>
      <c r="N443" s="372"/>
      <c r="O443" s="372"/>
      <c r="P443" s="372"/>
      <c r="Q443" s="372"/>
      <c r="R443" s="373"/>
      <c r="S443" s="372"/>
      <c r="T443" s="372"/>
      <c r="U443" s="372"/>
      <c r="V443" s="372"/>
      <c r="W443" s="372"/>
      <c r="X443" s="372"/>
      <c r="Y443" s="372"/>
      <c r="Z443" s="372"/>
      <c r="AA443" s="372"/>
      <c r="AB443" s="372"/>
      <c r="AC443" s="372"/>
      <c r="AD443" s="372"/>
      <c r="AE443" s="372"/>
      <c r="AF443" s="372"/>
      <c r="AG443" s="372"/>
      <c r="AH443" s="372"/>
      <c r="AI443" s="367"/>
      <c r="AJ443" s="215"/>
    </row>
    <row r="444" spans="2:35" ht="13.5">
      <c r="B444" s="17"/>
      <c r="C444" s="17"/>
      <c r="D444" s="17"/>
      <c r="F444" s="17" t="s">
        <v>850</v>
      </c>
      <c r="G444" s="17"/>
      <c r="H444" s="17"/>
      <c r="K444" s="17" t="s">
        <v>851</v>
      </c>
      <c r="P444" s="17" t="s">
        <v>852</v>
      </c>
      <c r="U444" s="17" t="s">
        <v>851</v>
      </c>
      <c r="V444" s="17"/>
      <c r="X444" s="17"/>
      <c r="Y444" s="17"/>
      <c r="Z444" s="17" t="s">
        <v>853</v>
      </c>
      <c r="AA444" s="17"/>
      <c r="AB444" s="17"/>
      <c r="AD444" s="17"/>
      <c r="AE444" s="17" t="s">
        <v>854</v>
      </c>
      <c r="AF444" s="17"/>
      <c r="AG444" s="17"/>
      <c r="AI444" s="17"/>
    </row>
    <row r="445" ht="14.25" thickBot="1">
      <c r="AJ445" s="212" t="s">
        <v>1351</v>
      </c>
    </row>
    <row r="446" spans="6:60" ht="13.5" customHeight="1" thickTop="1">
      <c r="F446" s="1194" t="str">
        <f>IF(AK9=10,AK446,"")</f>
        <v>配　達　証　明　付　書　留　郵　便</v>
      </c>
      <c r="G446" s="1195"/>
      <c r="H446" s="1195"/>
      <c r="I446" s="1195"/>
      <c r="J446" s="1195"/>
      <c r="K446" s="1195"/>
      <c r="L446" s="1195"/>
      <c r="M446" s="1195"/>
      <c r="N446" s="1195"/>
      <c r="O446" s="1195"/>
      <c r="P446" s="1195"/>
      <c r="Q446" s="1195"/>
      <c r="R446" s="1195"/>
      <c r="S446" s="1195"/>
      <c r="T446" s="1195"/>
      <c r="U446" s="1195"/>
      <c r="V446" s="1195"/>
      <c r="W446" s="1195"/>
      <c r="X446" s="1195"/>
      <c r="Y446" s="1195"/>
      <c r="Z446" s="1195"/>
      <c r="AA446" s="1195"/>
      <c r="AB446" s="1195"/>
      <c r="AC446" s="1196"/>
      <c r="AK446" s="161" t="s">
        <v>855</v>
      </c>
      <c r="AL446" s="161"/>
      <c r="AM446" s="161"/>
      <c r="AN446" s="161"/>
      <c r="AO446" s="161"/>
      <c r="AP446" s="176"/>
      <c r="AQ446" s="176"/>
      <c r="AR446" s="176"/>
      <c r="AS446" s="176"/>
      <c r="AT446" s="176"/>
      <c r="AU446" s="176"/>
      <c r="AV446" s="176"/>
      <c r="AW446" s="176"/>
      <c r="AX446" s="176"/>
      <c r="AY446" s="176"/>
      <c r="AZ446" s="176"/>
      <c r="BA446" s="176"/>
      <c r="BB446" s="176"/>
      <c r="BC446" s="176"/>
      <c r="BD446" s="176"/>
      <c r="BE446" s="176"/>
      <c r="BF446" s="176"/>
      <c r="BG446" s="176"/>
      <c r="BH446" s="176"/>
    </row>
    <row r="447" spans="6:60" ht="13.5" customHeight="1" thickBot="1">
      <c r="F447" s="1197"/>
      <c r="G447" s="1198"/>
      <c r="H447" s="1198"/>
      <c r="I447" s="1198"/>
      <c r="J447" s="1198"/>
      <c r="K447" s="1198"/>
      <c r="L447" s="1198"/>
      <c r="M447" s="1198"/>
      <c r="N447" s="1198"/>
      <c r="O447" s="1198"/>
      <c r="P447" s="1198"/>
      <c r="Q447" s="1198"/>
      <c r="R447" s="1198"/>
      <c r="S447" s="1198"/>
      <c r="T447" s="1198"/>
      <c r="U447" s="1198"/>
      <c r="V447" s="1198"/>
      <c r="W447" s="1198"/>
      <c r="X447" s="1198"/>
      <c r="Y447" s="1198"/>
      <c r="Z447" s="1198"/>
      <c r="AA447" s="1198"/>
      <c r="AB447" s="1198"/>
      <c r="AC447" s="1199"/>
      <c r="AK447" s="161"/>
      <c r="AL447" s="161"/>
      <c r="AM447" s="161"/>
      <c r="AN447" s="161"/>
      <c r="AO447" s="161"/>
      <c r="AP447" s="176"/>
      <c r="AQ447" s="176"/>
      <c r="AR447" s="176"/>
      <c r="AS447" s="176"/>
      <c r="AT447" s="176"/>
      <c r="AU447" s="176"/>
      <c r="AV447" s="176"/>
      <c r="AW447" s="176"/>
      <c r="AX447" s="176"/>
      <c r="AY447" s="176"/>
      <c r="AZ447" s="176"/>
      <c r="BA447" s="176"/>
      <c r="BB447" s="176"/>
      <c r="BC447" s="176"/>
      <c r="BD447" s="176"/>
      <c r="BE447" s="176"/>
      <c r="BF447" s="176"/>
      <c r="BG447" s="176"/>
      <c r="BH447" s="176"/>
    </row>
    <row r="448" ht="14.25" thickTop="1"/>
    <row r="450" spans="2:37" ht="24">
      <c r="B450" s="1" t="str">
        <f>IF(AK9=10,AK450,"")</f>
        <v>送付先</v>
      </c>
      <c r="E450" s="177" t="str">
        <f>IF(AK9=10,AK451,"")</f>
        <v>〒９８０－８６７１</v>
      </c>
      <c r="AK450" s="212" t="s">
        <v>856</v>
      </c>
    </row>
    <row r="451" spans="5:37" ht="24">
      <c r="E451" s="177"/>
      <c r="AK451" s="212" t="s">
        <v>246</v>
      </c>
    </row>
    <row r="452" ht="24">
      <c r="E452" s="177" t="str">
        <f>IF(AK9=10,AK453,"")</f>
        <v>仙台市青葉区国分町三丁目７－１</v>
      </c>
    </row>
    <row r="453" spans="5:37" ht="24">
      <c r="E453" s="177"/>
      <c r="AK453" s="212" t="s">
        <v>857</v>
      </c>
    </row>
    <row r="454" ht="24">
      <c r="E454" s="177" t="str">
        <f>IF(AK9=10,AK455,"")</f>
        <v>仙台市役所</v>
      </c>
    </row>
    <row r="455" spans="5:37" ht="24">
      <c r="E455" s="177"/>
      <c r="AK455" s="212" t="s">
        <v>858</v>
      </c>
    </row>
    <row r="456" ht="24">
      <c r="E456" s="177" t="str">
        <f>IF(AK9=10,AK457,"")</f>
        <v>財政局 財政部 契約課 工事契約係　　行</v>
      </c>
    </row>
    <row r="457" ht="13.5">
      <c r="AK457" s="212" t="s">
        <v>1265</v>
      </c>
    </row>
    <row r="459" ht="14.25" thickBot="1"/>
    <row r="460" spans="5:37" ht="14.25" customHeight="1" thickTop="1">
      <c r="E460" s="1186" t="str">
        <f>IF(AK9=10,AK460,"")</f>
        <v>競争入札参加資格審査申請書在中</v>
      </c>
      <c r="F460" s="1187"/>
      <c r="G460" s="1187"/>
      <c r="H460" s="1187"/>
      <c r="I460" s="1187"/>
      <c r="J460" s="1187"/>
      <c r="K460" s="1187"/>
      <c r="L460" s="1187"/>
      <c r="M460" s="1187"/>
      <c r="N460" s="1187"/>
      <c r="O460" s="1187"/>
      <c r="P460" s="1187"/>
      <c r="Q460" s="1187"/>
      <c r="R460" s="1187"/>
      <c r="S460" s="1187"/>
      <c r="T460" s="1187"/>
      <c r="U460" s="1187"/>
      <c r="V460" s="1187"/>
      <c r="W460" s="1187"/>
      <c r="X460" s="1187"/>
      <c r="Y460" s="1187"/>
      <c r="Z460" s="1187"/>
      <c r="AA460" s="1187"/>
      <c r="AB460" s="1187"/>
      <c r="AC460" s="1187"/>
      <c r="AD460" s="1187"/>
      <c r="AE460" s="1188"/>
      <c r="AK460" s="161" t="s">
        <v>1352</v>
      </c>
    </row>
    <row r="461" spans="5:31" ht="14.25" customHeight="1" thickBot="1">
      <c r="E461" s="1189"/>
      <c r="F461" s="1190"/>
      <c r="G461" s="1190"/>
      <c r="H461" s="1190"/>
      <c r="I461" s="1190"/>
      <c r="J461" s="1190"/>
      <c r="K461" s="1190"/>
      <c r="L461" s="1190"/>
      <c r="M461" s="1190"/>
      <c r="N461" s="1190"/>
      <c r="O461" s="1190"/>
      <c r="P461" s="1190"/>
      <c r="Q461" s="1190"/>
      <c r="R461" s="1190"/>
      <c r="S461" s="1190"/>
      <c r="T461" s="1190"/>
      <c r="U461" s="1190"/>
      <c r="V461" s="1190"/>
      <c r="W461" s="1190"/>
      <c r="X461" s="1190"/>
      <c r="Y461" s="1190"/>
      <c r="Z461" s="1190"/>
      <c r="AA461" s="1190"/>
      <c r="AB461" s="1190"/>
      <c r="AC461" s="1190"/>
      <c r="AD461" s="1190"/>
      <c r="AE461" s="1191"/>
    </row>
    <row r="462" ht="14.25" thickTop="1"/>
    <row r="463" spans="4:32" ht="13.5">
      <c r="D463" s="166"/>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8"/>
    </row>
    <row r="464" spans="4:32" ht="13.5" customHeight="1">
      <c r="D464" s="160"/>
      <c r="E464" s="17">
        <f>IF(AK9=12,AK420,"")</f>
      </c>
      <c r="F464" s="17"/>
      <c r="G464" s="17"/>
      <c r="H464" s="404">
        <f>IF(AK9=10,M12,"")</f>
      </c>
      <c r="I464" s="404"/>
      <c r="J464" s="404"/>
      <c r="K464" s="404"/>
      <c r="L464" s="404"/>
      <c r="M464" s="404"/>
      <c r="N464" s="404"/>
      <c r="O464" s="404"/>
      <c r="P464" s="404"/>
      <c r="Q464" s="404"/>
      <c r="R464" s="404"/>
      <c r="S464" s="404"/>
      <c r="T464" s="404"/>
      <c r="U464" s="404"/>
      <c r="V464" s="404"/>
      <c r="W464" s="404"/>
      <c r="X464" s="404"/>
      <c r="Y464" s="404"/>
      <c r="Z464" s="404"/>
      <c r="AA464" s="404"/>
      <c r="AB464" s="404"/>
      <c r="AC464" s="404"/>
      <c r="AD464" s="404"/>
      <c r="AE464" s="404"/>
      <c r="AF464" s="169"/>
    </row>
    <row r="465" spans="4:32" ht="13.5">
      <c r="D465" s="160"/>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69"/>
    </row>
    <row r="466" spans="4:35" ht="18.75" customHeight="1">
      <c r="D466" s="160"/>
      <c r="E466" s="17"/>
      <c r="F466" s="17"/>
      <c r="G466" s="17"/>
      <c r="H466" s="1293">
        <f>IF(AK9=10,S187,"")</f>
      </c>
      <c r="I466" s="1293"/>
      <c r="J466" s="1293"/>
      <c r="K466" s="1293"/>
      <c r="L466" s="1293"/>
      <c r="M466" s="1293"/>
      <c r="N466" s="1293"/>
      <c r="O466" s="1293"/>
      <c r="P466" s="1293"/>
      <c r="Q466" s="1293"/>
      <c r="R466" s="1293"/>
      <c r="S466" s="1293"/>
      <c r="T466" s="1293"/>
      <c r="U466" s="1293"/>
      <c r="V466" s="1293"/>
      <c r="W466" s="1293"/>
      <c r="X466" s="1293"/>
      <c r="Y466" s="1293"/>
      <c r="Z466" s="1293"/>
      <c r="AA466" s="1293"/>
      <c r="AB466" s="1293"/>
      <c r="AC466" s="1293"/>
      <c r="AD466" s="1293"/>
      <c r="AE466" s="1293"/>
      <c r="AF466" s="170"/>
      <c r="AG466" s="165"/>
      <c r="AH466" s="165"/>
      <c r="AI466" s="165"/>
    </row>
    <row r="467" spans="4:35" ht="13.5" customHeight="1">
      <c r="D467" s="160"/>
      <c r="E467" s="17"/>
      <c r="F467" s="17"/>
      <c r="G467" s="17"/>
      <c r="H467" s="1293"/>
      <c r="I467" s="1293"/>
      <c r="J467" s="1293"/>
      <c r="K467" s="1293"/>
      <c r="L467" s="1293"/>
      <c r="M467" s="1293"/>
      <c r="N467" s="1293"/>
      <c r="O467" s="1293"/>
      <c r="P467" s="1293"/>
      <c r="Q467" s="1293"/>
      <c r="R467" s="1293"/>
      <c r="S467" s="1293"/>
      <c r="T467" s="1293"/>
      <c r="U467" s="1293"/>
      <c r="V467" s="1293"/>
      <c r="W467" s="1293"/>
      <c r="X467" s="1293"/>
      <c r="Y467" s="1293"/>
      <c r="Z467" s="1293"/>
      <c r="AA467" s="1293"/>
      <c r="AB467" s="1293"/>
      <c r="AC467" s="1293"/>
      <c r="AD467" s="1293"/>
      <c r="AE467" s="1293"/>
      <c r="AF467" s="170"/>
      <c r="AG467" s="165"/>
      <c r="AH467" s="165"/>
      <c r="AI467" s="165"/>
    </row>
    <row r="468" spans="4:35" ht="13.5" customHeight="1">
      <c r="D468" s="171"/>
      <c r="E468" s="172"/>
      <c r="F468" s="172"/>
      <c r="G468" s="172"/>
      <c r="H468" s="172"/>
      <c r="I468" s="172"/>
      <c r="J468" s="172"/>
      <c r="K468" s="172"/>
      <c r="L468" s="172"/>
      <c r="M468" s="173"/>
      <c r="N468" s="173"/>
      <c r="O468" s="173"/>
      <c r="P468" s="173"/>
      <c r="Q468" s="173"/>
      <c r="R468" s="173"/>
      <c r="S468" s="173"/>
      <c r="T468" s="173"/>
      <c r="U468" s="173"/>
      <c r="V468" s="173"/>
      <c r="W468" s="173"/>
      <c r="X468" s="173"/>
      <c r="Y468" s="173"/>
      <c r="Z468" s="173"/>
      <c r="AA468" s="173"/>
      <c r="AB468" s="173"/>
      <c r="AC468" s="173"/>
      <c r="AD468" s="173"/>
      <c r="AE468" s="173"/>
      <c r="AF468" s="174"/>
      <c r="AG468" s="165"/>
      <c r="AH468" s="165"/>
      <c r="AI468" s="165"/>
    </row>
    <row r="469" spans="4:32" ht="13.5">
      <c r="D469" s="166"/>
      <c r="E469" s="167"/>
      <c r="F469" s="167"/>
      <c r="G469" s="167"/>
      <c r="H469" s="167"/>
      <c r="I469" s="167"/>
      <c r="J469" s="167"/>
      <c r="K469" s="168"/>
      <c r="L469" s="167"/>
      <c r="M469" s="167"/>
      <c r="N469" s="167"/>
      <c r="O469" s="167"/>
      <c r="P469" s="167"/>
      <c r="Q469" s="167"/>
      <c r="R469" s="167"/>
      <c r="S469" s="167"/>
      <c r="T469" s="167"/>
      <c r="U469" s="167"/>
      <c r="V469" s="167"/>
      <c r="W469" s="167"/>
      <c r="X469" s="167"/>
      <c r="Y469" s="167"/>
      <c r="Z469" s="167"/>
      <c r="AA469" s="167"/>
      <c r="AB469" s="167"/>
      <c r="AC469" s="167"/>
      <c r="AD469" s="167"/>
      <c r="AE469" s="167"/>
      <c r="AF469" s="168"/>
    </row>
    <row r="470" spans="4:37" ht="13.5">
      <c r="D470" s="160"/>
      <c r="E470" s="1292" t="str">
        <f>IF(AK9=10,AK470,"")</f>
        <v>申請区分</v>
      </c>
      <c r="F470" s="1292"/>
      <c r="G470" s="1292"/>
      <c r="H470" s="1292"/>
      <c r="I470" s="1292"/>
      <c r="J470" s="1292"/>
      <c r="K470" s="169"/>
      <c r="L470" s="17"/>
      <c r="M470" s="17"/>
      <c r="N470" s="1295" t="str">
        <f>IF(AK9=10,AK471,"")</f>
        <v>工　事　　・　　新　規</v>
      </c>
      <c r="O470" s="1295"/>
      <c r="P470" s="1295"/>
      <c r="Q470" s="1295"/>
      <c r="R470" s="1295"/>
      <c r="S470" s="1295"/>
      <c r="T470" s="1295"/>
      <c r="U470" s="1295"/>
      <c r="V470" s="1295"/>
      <c r="W470" s="1295"/>
      <c r="X470" s="1295"/>
      <c r="Y470" s="1295"/>
      <c r="Z470" s="1295"/>
      <c r="AA470" s="1295"/>
      <c r="AB470" s="1295"/>
      <c r="AC470" s="1295"/>
      <c r="AD470" s="1295"/>
      <c r="AE470" s="17"/>
      <c r="AF470" s="169"/>
      <c r="AK470" s="212" t="s">
        <v>705</v>
      </c>
    </row>
    <row r="471" spans="4:37" ht="13.5">
      <c r="D471" s="160"/>
      <c r="E471" s="1292"/>
      <c r="F471" s="1292"/>
      <c r="G471" s="1292"/>
      <c r="H471" s="1292"/>
      <c r="I471" s="1292"/>
      <c r="J471" s="1292"/>
      <c r="K471" s="169"/>
      <c r="L471" s="17"/>
      <c r="M471" s="17"/>
      <c r="N471" s="1295"/>
      <c r="O471" s="1295"/>
      <c r="P471" s="1295"/>
      <c r="Q471" s="1295"/>
      <c r="R471" s="1295"/>
      <c r="S471" s="1295"/>
      <c r="T471" s="1295"/>
      <c r="U471" s="1295"/>
      <c r="V471" s="1295"/>
      <c r="W471" s="1295"/>
      <c r="X471" s="1295"/>
      <c r="Y471" s="1295"/>
      <c r="Z471" s="1295"/>
      <c r="AA471" s="1295"/>
      <c r="AB471" s="1295"/>
      <c r="AC471" s="1295"/>
      <c r="AD471" s="1295"/>
      <c r="AE471" s="17"/>
      <c r="AF471" s="169"/>
      <c r="AJ471" s="212" t="s">
        <v>1256</v>
      </c>
      <c r="AK471" s="212" t="s">
        <v>1353</v>
      </c>
    </row>
    <row r="472" spans="4:37" ht="13.5">
      <c r="D472" s="171"/>
      <c r="E472" s="172"/>
      <c r="F472" s="172"/>
      <c r="G472" s="172"/>
      <c r="H472" s="172"/>
      <c r="I472" s="172"/>
      <c r="J472" s="172"/>
      <c r="K472" s="351"/>
      <c r="L472" s="172"/>
      <c r="M472" s="172"/>
      <c r="N472" s="172"/>
      <c r="O472" s="172"/>
      <c r="P472" s="172"/>
      <c r="Q472" s="172"/>
      <c r="R472" s="172"/>
      <c r="S472" s="172"/>
      <c r="T472" s="172"/>
      <c r="U472" s="172"/>
      <c r="V472" s="172"/>
      <c r="W472" s="172"/>
      <c r="X472" s="172"/>
      <c r="Y472" s="172"/>
      <c r="Z472" s="172"/>
      <c r="AA472" s="172"/>
      <c r="AB472" s="172"/>
      <c r="AC472" s="172"/>
      <c r="AD472" s="172"/>
      <c r="AE472" s="172"/>
      <c r="AF472" s="351"/>
      <c r="AK472" s="212" t="s">
        <v>1354</v>
      </c>
    </row>
    <row r="473" spans="4:32" ht="13.5">
      <c r="D473" s="166"/>
      <c r="E473" s="167"/>
      <c r="F473" s="167"/>
      <c r="G473" s="167"/>
      <c r="H473" s="167"/>
      <c r="I473" s="167"/>
      <c r="J473" s="167"/>
      <c r="K473" s="168"/>
      <c r="L473" s="167"/>
      <c r="M473" s="167"/>
      <c r="N473" s="167"/>
      <c r="O473" s="167"/>
      <c r="P473" s="167"/>
      <c r="Q473" s="167"/>
      <c r="R473" s="166"/>
      <c r="S473" s="167"/>
      <c r="T473" s="167"/>
      <c r="U473" s="167"/>
      <c r="V473" s="167"/>
      <c r="W473" s="168"/>
      <c r="X473" s="167"/>
      <c r="Y473" s="167"/>
      <c r="Z473" s="167"/>
      <c r="AA473" s="167"/>
      <c r="AB473" s="167"/>
      <c r="AC473" s="167"/>
      <c r="AD473" s="167"/>
      <c r="AE473" s="167"/>
      <c r="AF473" s="168"/>
    </row>
    <row r="474" spans="4:37" ht="13.5">
      <c r="D474" s="160"/>
      <c r="E474" s="1292">
        <f>IF(AK9=12,AK474,"")</f>
      </c>
      <c r="F474" s="1292"/>
      <c r="G474" s="1292"/>
      <c r="H474" s="1292"/>
      <c r="I474" s="1292"/>
      <c r="J474" s="1292"/>
      <c r="K474" s="169"/>
      <c r="L474" s="17"/>
      <c r="M474" s="1296">
        <f>IF('入力シート'!D52=0,"",'入力シート'!D52)</f>
      </c>
      <c r="N474" s="1296"/>
      <c r="O474" s="1296"/>
      <c r="P474" s="1296"/>
      <c r="Q474" s="17"/>
      <c r="R474" s="160"/>
      <c r="S474" s="1292">
        <f>IF(AK9=12,AK475,"")</f>
      </c>
      <c r="T474" s="1292"/>
      <c r="U474" s="1292"/>
      <c r="V474" s="1292"/>
      <c r="W474" s="169"/>
      <c r="X474" s="17"/>
      <c r="Y474" s="1296">
        <f>IF('入力シート'!D47=0,"",'入力シート'!D47)</f>
      </c>
      <c r="Z474" s="1296"/>
      <c r="AA474" s="1296"/>
      <c r="AB474" s="1296"/>
      <c r="AC474" s="1296"/>
      <c r="AD474" s="1296"/>
      <c r="AE474" s="1296"/>
      <c r="AF474" s="169"/>
      <c r="AK474" s="212" t="s">
        <v>1255</v>
      </c>
    </row>
    <row r="475" spans="4:37" ht="13.5">
      <c r="D475" s="160"/>
      <c r="E475" s="1292"/>
      <c r="F475" s="1292"/>
      <c r="G475" s="1292"/>
      <c r="H475" s="1292"/>
      <c r="I475" s="1292"/>
      <c r="J475" s="1292"/>
      <c r="K475" s="169"/>
      <c r="L475" s="17"/>
      <c r="M475" s="1296"/>
      <c r="N475" s="1296"/>
      <c r="O475" s="1296"/>
      <c r="P475" s="1296"/>
      <c r="Q475" s="17"/>
      <c r="R475" s="160"/>
      <c r="S475" s="1292"/>
      <c r="T475" s="1292"/>
      <c r="U475" s="1292"/>
      <c r="V475" s="1292"/>
      <c r="W475" s="169"/>
      <c r="X475" s="17"/>
      <c r="Y475" s="1296"/>
      <c r="Z475" s="1296"/>
      <c r="AA475" s="1296"/>
      <c r="AB475" s="1296"/>
      <c r="AC475" s="1296"/>
      <c r="AD475" s="1296"/>
      <c r="AE475" s="1296"/>
      <c r="AF475" s="169"/>
      <c r="AK475" s="212" t="s">
        <v>250</v>
      </c>
    </row>
    <row r="476" spans="4:32" ht="13.5">
      <c r="D476" s="171"/>
      <c r="E476" s="172"/>
      <c r="F476" s="172"/>
      <c r="G476" s="172"/>
      <c r="H476" s="172"/>
      <c r="I476" s="172"/>
      <c r="J476" s="172"/>
      <c r="K476" s="351"/>
      <c r="L476" s="172"/>
      <c r="M476" s="172"/>
      <c r="N476" s="172"/>
      <c r="O476" s="172"/>
      <c r="P476" s="172"/>
      <c r="Q476" s="172"/>
      <c r="R476" s="171"/>
      <c r="S476" s="172"/>
      <c r="T476" s="172"/>
      <c r="U476" s="172"/>
      <c r="V476" s="172"/>
      <c r="W476" s="351"/>
      <c r="X476" s="172"/>
      <c r="Y476" s="172"/>
      <c r="Z476" s="172"/>
      <c r="AA476" s="172"/>
      <c r="AB476" s="172"/>
      <c r="AC476" s="172"/>
      <c r="AD476" s="172"/>
      <c r="AE476" s="172"/>
      <c r="AF476" s="351"/>
    </row>
    <row r="477" spans="25:37" ht="18" customHeight="1">
      <c r="Y477" s="911">
        <f>IF(AK43=1,AK44,IF('入力シート'!D232=0,"",AK477))</f>
      </c>
      <c r="Z477" s="911"/>
      <c r="AA477" s="911"/>
      <c r="AB477" s="911"/>
      <c r="AC477" s="911"/>
      <c r="AD477" s="911"/>
      <c r="AE477" s="911"/>
      <c r="AK477" s="212" t="s">
        <v>1262</v>
      </c>
    </row>
  </sheetData>
  <sheetProtection password="DC6F" sheet="1"/>
  <mergeCells count="590">
    <mergeCell ref="E470:J471"/>
    <mergeCell ref="H466:AE467"/>
    <mergeCell ref="F422:P423"/>
    <mergeCell ref="X420:AH421"/>
    <mergeCell ref="X422:AH423"/>
    <mergeCell ref="E474:J475"/>
    <mergeCell ref="N470:AD471"/>
    <mergeCell ref="S474:V475"/>
    <mergeCell ref="Y474:AE475"/>
    <mergeCell ref="M474:P475"/>
    <mergeCell ref="Q5:W5"/>
    <mergeCell ref="K366:P367"/>
    <mergeCell ref="D398:AG399"/>
    <mergeCell ref="D400:AG402"/>
    <mergeCell ref="B415:P415"/>
    <mergeCell ref="B3:AI4"/>
    <mergeCell ref="B110:AI111"/>
    <mergeCell ref="AD354:AH354"/>
    <mergeCell ref="AG160:AH161"/>
    <mergeCell ref="B131:B133"/>
    <mergeCell ref="AD360:AI364"/>
    <mergeCell ref="C390:T391"/>
    <mergeCell ref="P355:U357"/>
    <mergeCell ref="X442:AI442"/>
    <mergeCell ref="B438:J438"/>
    <mergeCell ref="B421:E421"/>
    <mergeCell ref="T421:W421"/>
    <mergeCell ref="B369:AI370"/>
    <mergeCell ref="C376:G377"/>
    <mergeCell ref="H376:AH377"/>
    <mergeCell ref="S184:AH186"/>
    <mergeCell ref="C393:K394"/>
    <mergeCell ref="D396:AG397"/>
    <mergeCell ref="S193:AH194"/>
    <mergeCell ref="Y231:AC231"/>
    <mergeCell ref="C131:O133"/>
    <mergeCell ref="P131:AD133"/>
    <mergeCell ref="AE149:AF152"/>
    <mergeCell ref="AG146:AH148"/>
    <mergeCell ref="AG143:AH145"/>
    <mergeCell ref="AG140:AH142"/>
    <mergeCell ref="AG149:AH152"/>
    <mergeCell ref="C146:O148"/>
    <mergeCell ref="P134:AD135"/>
    <mergeCell ref="AE134:AF135"/>
    <mergeCell ref="B136:B137"/>
    <mergeCell ref="AG138:AH139"/>
    <mergeCell ref="P146:AD148"/>
    <mergeCell ref="B146:B148"/>
    <mergeCell ref="AE146:AF148"/>
    <mergeCell ref="B175:AI175"/>
    <mergeCell ref="AD172:AH172"/>
    <mergeCell ref="AE164:AF164"/>
    <mergeCell ref="AE165:AF165"/>
    <mergeCell ref="AE166:AF166"/>
    <mergeCell ref="Y172:AC172"/>
    <mergeCell ref="P166:AD166"/>
    <mergeCell ref="P167:AD167"/>
    <mergeCell ref="P164:AD164"/>
    <mergeCell ref="P169:AD169"/>
    <mergeCell ref="P153:AD155"/>
    <mergeCell ref="AE153:AF155"/>
    <mergeCell ref="AG153:AH155"/>
    <mergeCell ref="AG164:AH164"/>
    <mergeCell ref="AG165:AH165"/>
    <mergeCell ref="AG166:AH166"/>
    <mergeCell ref="P160:AD161"/>
    <mergeCell ref="P162:AD163"/>
    <mergeCell ref="AE160:AF161"/>
    <mergeCell ref="B156:B159"/>
    <mergeCell ref="C156:O159"/>
    <mergeCell ref="AE156:AF159"/>
    <mergeCell ref="P149:AD152"/>
    <mergeCell ref="AD231:AH231"/>
    <mergeCell ref="S187:AH189"/>
    <mergeCell ref="B227:C228"/>
    <mergeCell ref="D227:H228"/>
    <mergeCell ref="I227:J228"/>
    <mergeCell ref="K227:R227"/>
    <mergeCell ref="M193:Q193"/>
    <mergeCell ref="M188:Q188"/>
    <mergeCell ref="N263:AE263"/>
    <mergeCell ref="N264:AE266"/>
    <mergeCell ref="N269:AE270"/>
    <mergeCell ref="N282:AE283"/>
    <mergeCell ref="S227:T228"/>
    <mergeCell ref="U227:AA228"/>
    <mergeCell ref="K228:R228"/>
    <mergeCell ref="C240:AH240"/>
    <mergeCell ref="D253:L253"/>
    <mergeCell ref="N267:AE268"/>
    <mergeCell ref="N280:AE281"/>
    <mergeCell ref="K360:P364"/>
    <mergeCell ref="U360:Z364"/>
    <mergeCell ref="C382:G387"/>
    <mergeCell ref="N277:AE279"/>
    <mergeCell ref="Y293:AC293"/>
    <mergeCell ref="AD293:AH293"/>
    <mergeCell ref="Y294:AA296"/>
    <mergeCell ref="Y354:AC354"/>
    <mergeCell ref="B360:G364"/>
    <mergeCell ref="V432:AH432"/>
    <mergeCell ref="U434:AH434"/>
    <mergeCell ref="C426:I426"/>
    <mergeCell ref="V426:AB426"/>
    <mergeCell ref="U430:AH430"/>
    <mergeCell ref="Y415:AC415"/>
    <mergeCell ref="B420:E420"/>
    <mergeCell ref="Y413:AC413"/>
    <mergeCell ref="H464:AE464"/>
    <mergeCell ref="E460:AE461"/>
    <mergeCell ref="E442:P442"/>
    <mergeCell ref="U438:AC438"/>
    <mergeCell ref="V428:AH428"/>
    <mergeCell ref="X440:AH440"/>
    <mergeCell ref="E440:P440"/>
    <mergeCell ref="U436:AH436"/>
    <mergeCell ref="F446:AC447"/>
    <mergeCell ref="C378:G381"/>
    <mergeCell ref="H378:AH381"/>
    <mergeCell ref="T420:W420"/>
    <mergeCell ref="B417:P417"/>
    <mergeCell ref="C408:AH408"/>
    <mergeCell ref="AD413:AH413"/>
    <mergeCell ref="H382:AH387"/>
    <mergeCell ref="AB294:AD296"/>
    <mergeCell ref="AE294:AG296"/>
    <mergeCell ref="B299:AI299"/>
    <mergeCell ref="D301:L301"/>
    <mergeCell ref="S316:AH317"/>
    <mergeCell ref="S310:AH312"/>
    <mergeCell ref="M316:Q316"/>
    <mergeCell ref="P1:R1"/>
    <mergeCell ref="S1:AF2"/>
    <mergeCell ref="P2:R2"/>
    <mergeCell ref="M311:Q311"/>
    <mergeCell ref="Z35:AD36"/>
    <mergeCell ref="AE36:AF36"/>
    <mergeCell ref="M40:AD40"/>
    <mergeCell ref="AE55:AF55"/>
    <mergeCell ref="AE27:AF27"/>
    <mergeCell ref="AE21:AF21"/>
    <mergeCell ref="AG14:AH15"/>
    <mergeCell ref="AG18:AH18"/>
    <mergeCell ref="AG16:AH16"/>
    <mergeCell ref="AE14:AF15"/>
    <mergeCell ref="N284:AE285"/>
    <mergeCell ref="AG9:AH9"/>
    <mergeCell ref="AG12:AH13"/>
    <mergeCell ref="AG20:AH20"/>
    <mergeCell ref="AE31:AF31"/>
    <mergeCell ref="AG21:AH21"/>
    <mergeCell ref="C10:L10"/>
    <mergeCell ref="M9:AD9"/>
    <mergeCell ref="AE9:AF9"/>
    <mergeCell ref="AG11:AH11"/>
    <mergeCell ref="AE10:AF10"/>
    <mergeCell ref="AG10:AH10"/>
    <mergeCell ref="C11:L11"/>
    <mergeCell ref="M11:AD11"/>
    <mergeCell ref="C9:L9"/>
    <mergeCell ref="AE11:AF11"/>
    <mergeCell ref="C7:L7"/>
    <mergeCell ref="M7:AD7"/>
    <mergeCell ref="AE7:AF7"/>
    <mergeCell ref="AG7:AH7"/>
    <mergeCell ref="AG8:AH8"/>
    <mergeCell ref="C8:L8"/>
    <mergeCell ref="M8:AD8"/>
    <mergeCell ref="H19:L19"/>
    <mergeCell ref="M19:AD19"/>
    <mergeCell ref="AE19:AF19"/>
    <mergeCell ref="AG19:AH19"/>
    <mergeCell ref="H17:L17"/>
    <mergeCell ref="M17:AD17"/>
    <mergeCell ref="AE17:AF17"/>
    <mergeCell ref="AG17:AH17"/>
    <mergeCell ref="H18:L18"/>
    <mergeCell ref="AG22:AH22"/>
    <mergeCell ref="AE23:AF23"/>
    <mergeCell ref="AG23:AH23"/>
    <mergeCell ref="B21:B27"/>
    <mergeCell ref="H20:L20"/>
    <mergeCell ref="M20:AD20"/>
    <mergeCell ref="AE20:AF20"/>
    <mergeCell ref="C21:G23"/>
    <mergeCell ref="H21:L21"/>
    <mergeCell ref="M21:AD21"/>
    <mergeCell ref="AE28:AF28"/>
    <mergeCell ref="M26:AD26"/>
    <mergeCell ref="AE26:AF26"/>
    <mergeCell ref="H22:L22"/>
    <mergeCell ref="M22:AD22"/>
    <mergeCell ref="AE22:AF22"/>
    <mergeCell ref="H23:L23"/>
    <mergeCell ref="M23:AD23"/>
    <mergeCell ref="C24:L24"/>
    <mergeCell ref="AG30:AH30"/>
    <mergeCell ref="AG35:AH35"/>
    <mergeCell ref="AG36:AH36"/>
    <mergeCell ref="AG26:AH26"/>
    <mergeCell ref="AG34:AH34"/>
    <mergeCell ref="AG31:AH31"/>
    <mergeCell ref="AG27:AH27"/>
    <mergeCell ref="C41:L41"/>
    <mergeCell ref="AG38:AH38"/>
    <mergeCell ref="C25:G27"/>
    <mergeCell ref="C38:L38"/>
    <mergeCell ref="M38:AD38"/>
    <mergeCell ref="AG25:AH25"/>
    <mergeCell ref="AG37:AH37"/>
    <mergeCell ref="AG28:AH28"/>
    <mergeCell ref="AE35:AF35"/>
    <mergeCell ref="M29:AD29"/>
    <mergeCell ref="C35:G36"/>
    <mergeCell ref="M35:Y35"/>
    <mergeCell ref="M36:Y36"/>
    <mergeCell ref="H35:L35"/>
    <mergeCell ref="M47:AD47"/>
    <mergeCell ref="H44:L44"/>
    <mergeCell ref="C37:L37"/>
    <mergeCell ref="M37:AD37"/>
    <mergeCell ref="C40:L40"/>
    <mergeCell ref="M39:AD39"/>
    <mergeCell ref="B43:B53"/>
    <mergeCell ref="C43:G53"/>
    <mergeCell ref="H43:L43"/>
    <mergeCell ref="M43:AD43"/>
    <mergeCell ref="H45:L45"/>
    <mergeCell ref="M45:AD45"/>
    <mergeCell ref="M51:AD51"/>
    <mergeCell ref="M44:AD44"/>
    <mergeCell ref="H49:L49"/>
    <mergeCell ref="H50:L50"/>
    <mergeCell ref="AB63:AD63"/>
    <mergeCell ref="AB64:AD64"/>
    <mergeCell ref="AG62:AH62"/>
    <mergeCell ref="AE63:AF63"/>
    <mergeCell ref="AE62:AF62"/>
    <mergeCell ref="AB62:AD62"/>
    <mergeCell ref="AG64:AH64"/>
    <mergeCell ref="M55:AD55"/>
    <mergeCell ref="M58:AD58"/>
    <mergeCell ref="M61:AA61"/>
    <mergeCell ref="H57:L57"/>
    <mergeCell ref="H62:L62"/>
    <mergeCell ref="M60:AD60"/>
    <mergeCell ref="AB61:AD61"/>
    <mergeCell ref="M57:AD57"/>
    <mergeCell ref="M56:AD56"/>
    <mergeCell ref="H58:L58"/>
    <mergeCell ref="AG56:AH56"/>
    <mergeCell ref="C76:L76"/>
    <mergeCell ref="C77:L77"/>
    <mergeCell ref="AB65:AD65"/>
    <mergeCell ref="H64:L64"/>
    <mergeCell ref="AG63:AH63"/>
    <mergeCell ref="AG60:AH60"/>
    <mergeCell ref="AE64:AF64"/>
    <mergeCell ref="AG61:AH61"/>
    <mergeCell ref="AE61:AF61"/>
    <mergeCell ref="H90:L90"/>
    <mergeCell ref="C116:O117"/>
    <mergeCell ref="M78:AD78"/>
    <mergeCell ref="B72:F74"/>
    <mergeCell ref="G73:N73"/>
    <mergeCell ref="P72:R72"/>
    <mergeCell ref="M77:AD77"/>
    <mergeCell ref="C79:L79"/>
    <mergeCell ref="C78:L78"/>
    <mergeCell ref="S71:AH72"/>
    <mergeCell ref="B71:F71"/>
    <mergeCell ref="AG59:AH59"/>
    <mergeCell ref="C124:O128"/>
    <mergeCell ref="B118:B119"/>
    <mergeCell ref="AE87:AF87"/>
    <mergeCell ref="H82:L83"/>
    <mergeCell ref="P115:AD115"/>
    <mergeCell ref="C118:O119"/>
    <mergeCell ref="P116:AD117"/>
    <mergeCell ref="C115:O115"/>
    <mergeCell ref="AE65:AF65"/>
    <mergeCell ref="AG65:AH65"/>
    <mergeCell ref="AG58:AH58"/>
    <mergeCell ref="AG57:AH57"/>
    <mergeCell ref="AE78:AF78"/>
    <mergeCell ref="B116:B117"/>
    <mergeCell ref="C60:L60"/>
    <mergeCell ref="AB66:AD66"/>
    <mergeCell ref="AG116:AH117"/>
    <mergeCell ref="AG115:AH115"/>
    <mergeCell ref="AE116:AF117"/>
    <mergeCell ref="C92:G93"/>
    <mergeCell ref="B56:B60"/>
    <mergeCell ref="AE77:AF77"/>
    <mergeCell ref="C120:O121"/>
    <mergeCell ref="P120:AD121"/>
    <mergeCell ref="AE120:AF121"/>
    <mergeCell ref="AE60:AF60"/>
    <mergeCell ref="AE58:AF58"/>
    <mergeCell ref="AE57:AF57"/>
    <mergeCell ref="C138:O139"/>
    <mergeCell ref="P138:AD139"/>
    <mergeCell ref="B138:B139"/>
    <mergeCell ref="C136:O137"/>
    <mergeCell ref="P136:AD137"/>
    <mergeCell ref="B134:B135"/>
    <mergeCell ref="C134:O135"/>
    <mergeCell ref="B143:B145"/>
    <mergeCell ref="C143:O145"/>
    <mergeCell ref="B140:B142"/>
    <mergeCell ref="P140:AD142"/>
    <mergeCell ref="AE140:AF142"/>
    <mergeCell ref="P143:AD145"/>
    <mergeCell ref="AE143:AF145"/>
    <mergeCell ref="B149:B152"/>
    <mergeCell ref="C149:O152"/>
    <mergeCell ref="Y177:AG177"/>
    <mergeCell ref="B153:B155"/>
    <mergeCell ref="P156:AD159"/>
    <mergeCell ref="C153:O155"/>
    <mergeCell ref="P165:AD165"/>
    <mergeCell ref="P168:AD168"/>
    <mergeCell ref="AG168:AH168"/>
    <mergeCell ref="AE167:AF167"/>
    <mergeCell ref="B8:B20"/>
    <mergeCell ref="C140:O142"/>
    <mergeCell ref="AE8:AF8"/>
    <mergeCell ref="M18:AD18"/>
    <mergeCell ref="AE18:AF18"/>
    <mergeCell ref="AE12:AF13"/>
    <mergeCell ref="M10:AD10"/>
    <mergeCell ref="AE16:AF16"/>
    <mergeCell ref="M16:AD16"/>
    <mergeCell ref="H55:L55"/>
    <mergeCell ref="C12:G15"/>
    <mergeCell ref="H12:L13"/>
    <mergeCell ref="H14:L15"/>
    <mergeCell ref="M12:AD13"/>
    <mergeCell ref="H16:L16"/>
    <mergeCell ref="H27:L27"/>
    <mergeCell ref="M27:AD27"/>
    <mergeCell ref="M14:AD15"/>
    <mergeCell ref="H25:L25"/>
    <mergeCell ref="M25:AD25"/>
    <mergeCell ref="C16:G20"/>
    <mergeCell ref="M24:AD24"/>
    <mergeCell ref="M28:AD28"/>
    <mergeCell ref="C32:G34"/>
    <mergeCell ref="C54:G55"/>
    <mergeCell ref="H54:L54"/>
    <mergeCell ref="M54:AD54"/>
    <mergeCell ref="H47:L47"/>
    <mergeCell ref="C39:L39"/>
    <mergeCell ref="H36:L36"/>
    <mergeCell ref="H53:L53"/>
    <mergeCell ref="AE30:AF30"/>
    <mergeCell ref="H52:L52"/>
    <mergeCell ref="H48:L48"/>
    <mergeCell ref="M48:AD48"/>
    <mergeCell ref="AE34:AF34"/>
    <mergeCell ref="AE40:AF40"/>
    <mergeCell ref="C31:L31"/>
    <mergeCell ref="M31:AD31"/>
    <mergeCell ref="H51:L51"/>
    <mergeCell ref="C29:L29"/>
    <mergeCell ref="AG32:AH32"/>
    <mergeCell ref="H33:L33"/>
    <mergeCell ref="AE24:AF24"/>
    <mergeCell ref="AG24:AH24"/>
    <mergeCell ref="H32:L32"/>
    <mergeCell ref="C28:L28"/>
    <mergeCell ref="AG29:AH29"/>
    <mergeCell ref="AE25:AF25"/>
    <mergeCell ref="H26:L26"/>
    <mergeCell ref="AG44:AH44"/>
    <mergeCell ref="AE29:AF29"/>
    <mergeCell ref="C30:L30"/>
    <mergeCell ref="M30:AD30"/>
    <mergeCell ref="AG49:AH49"/>
    <mergeCell ref="AE46:AF46"/>
    <mergeCell ref="AG46:AH46"/>
    <mergeCell ref="AG47:AH47"/>
    <mergeCell ref="AG33:AH33"/>
    <mergeCell ref="H34:L34"/>
    <mergeCell ref="AG50:AH50"/>
    <mergeCell ref="AG45:AH45"/>
    <mergeCell ref="AE48:AF48"/>
    <mergeCell ref="M50:AD50"/>
    <mergeCell ref="AE52:AF52"/>
    <mergeCell ref="AG48:AH48"/>
    <mergeCell ref="H46:L46"/>
    <mergeCell ref="AE51:AF51"/>
    <mergeCell ref="M46:AD46"/>
    <mergeCell ref="AE45:AF45"/>
    <mergeCell ref="AE32:AF32"/>
    <mergeCell ref="M32:AD32"/>
    <mergeCell ref="AE50:AF50"/>
    <mergeCell ref="M34:AD34"/>
    <mergeCell ref="AE38:AF38"/>
    <mergeCell ref="AE37:AF37"/>
    <mergeCell ref="AE33:AF33"/>
    <mergeCell ref="AE47:AF47"/>
    <mergeCell ref="M49:AD49"/>
    <mergeCell ref="M33:AD33"/>
    <mergeCell ref="AE49:AF49"/>
    <mergeCell ref="M52:AD52"/>
    <mergeCell ref="AE39:AF39"/>
    <mergeCell ref="AE44:AF44"/>
    <mergeCell ref="M65:AA65"/>
    <mergeCell ref="AE56:AF56"/>
    <mergeCell ref="AG120:AH121"/>
    <mergeCell ref="AE68:AH69"/>
    <mergeCell ref="M96:AH96"/>
    <mergeCell ref="AG52:AH52"/>
    <mergeCell ref="M53:AD53"/>
    <mergeCell ref="M59:AD59"/>
    <mergeCell ref="AE59:AF59"/>
    <mergeCell ref="M64:AA64"/>
    <mergeCell ref="C94:L94"/>
    <mergeCell ref="H59:L59"/>
    <mergeCell ref="H56:L56"/>
    <mergeCell ref="M62:AA62"/>
    <mergeCell ref="E61:G66"/>
    <mergeCell ref="H61:L61"/>
    <mergeCell ref="C56:G59"/>
    <mergeCell ref="H63:L63"/>
    <mergeCell ref="M63:AA63"/>
    <mergeCell ref="B61:D66"/>
    <mergeCell ref="H86:L86"/>
    <mergeCell ref="AG78:AH78"/>
    <mergeCell ref="M94:AD94"/>
    <mergeCell ref="C95:L95"/>
    <mergeCell ref="C96:G104"/>
    <mergeCell ref="M99:AD99"/>
    <mergeCell ref="H92:L92"/>
    <mergeCell ref="H103:L103"/>
    <mergeCell ref="H100:L100"/>
    <mergeCell ref="H99:L99"/>
    <mergeCell ref="M66:AA66"/>
    <mergeCell ref="G71:N71"/>
    <mergeCell ref="H66:L66"/>
    <mergeCell ref="AG77:AH77"/>
    <mergeCell ref="G72:N72"/>
    <mergeCell ref="AE66:AF66"/>
    <mergeCell ref="P71:R71"/>
    <mergeCell ref="AG66:AH66"/>
    <mergeCell ref="AE79:AF79"/>
    <mergeCell ref="AG79:AH79"/>
    <mergeCell ref="AG89:AH89"/>
    <mergeCell ref="H87:L87"/>
    <mergeCell ref="H88:L88"/>
    <mergeCell ref="H85:L85"/>
    <mergeCell ref="H80:L81"/>
    <mergeCell ref="M79:AD79"/>
    <mergeCell ref="M87:AD87"/>
    <mergeCell ref="M86:AH86"/>
    <mergeCell ref="M84:AH84"/>
    <mergeCell ref="AG95:AH95"/>
    <mergeCell ref="M85:AH85"/>
    <mergeCell ref="M80:AH81"/>
    <mergeCell ref="M82:AH83"/>
    <mergeCell ref="AG92:AH92"/>
    <mergeCell ref="M89:AD89"/>
    <mergeCell ref="M88:AD88"/>
    <mergeCell ref="AG88:AH88"/>
    <mergeCell ref="AG124:AH128"/>
    <mergeCell ref="AG134:AH135"/>
    <mergeCell ref="AE122:AF123"/>
    <mergeCell ref="AE131:AF133"/>
    <mergeCell ref="AG122:AH123"/>
    <mergeCell ref="AG131:AH133"/>
    <mergeCell ref="AG129:AH130"/>
    <mergeCell ref="AE129:AF130"/>
    <mergeCell ref="AE98:AF98"/>
    <mergeCell ref="M93:AH93"/>
    <mergeCell ref="AE95:AF95"/>
    <mergeCell ref="AG98:AH98"/>
    <mergeCell ref="M98:AD98"/>
    <mergeCell ref="C91:L91"/>
    <mergeCell ref="H97:L97"/>
    <mergeCell ref="M97:AH97"/>
    <mergeCell ref="H98:L98"/>
    <mergeCell ref="M92:AD92"/>
    <mergeCell ref="AG105:AH105"/>
    <mergeCell ref="AE94:AF94"/>
    <mergeCell ref="AG94:AH94"/>
    <mergeCell ref="H84:L84"/>
    <mergeCell ref="M90:AH90"/>
    <mergeCell ref="H93:L93"/>
    <mergeCell ref="AE88:AF88"/>
    <mergeCell ref="AG91:AH91"/>
    <mergeCell ref="AG87:AH87"/>
    <mergeCell ref="AE92:AF92"/>
    <mergeCell ref="P109:R109"/>
    <mergeCell ref="AG118:AH119"/>
    <mergeCell ref="H101:L101"/>
    <mergeCell ref="H102:L102"/>
    <mergeCell ref="M101:AH101"/>
    <mergeCell ref="H105:L105"/>
    <mergeCell ref="H106:L106"/>
    <mergeCell ref="M105:AD105"/>
    <mergeCell ref="AG106:AH106"/>
    <mergeCell ref="AE104:AF104"/>
    <mergeCell ref="AE106:AF106"/>
    <mergeCell ref="AG99:AH99"/>
    <mergeCell ref="B122:B123"/>
    <mergeCell ref="AD107:AH107"/>
    <mergeCell ref="M95:AD95"/>
    <mergeCell ref="M102:AH102"/>
    <mergeCell ref="C105:G106"/>
    <mergeCell ref="AE103:AF103"/>
    <mergeCell ref="M104:AD104"/>
    <mergeCell ref="AE115:AF115"/>
    <mergeCell ref="P118:AD119"/>
    <mergeCell ref="AE118:AF119"/>
    <mergeCell ref="P122:AD123"/>
    <mergeCell ref="B124:B128"/>
    <mergeCell ref="P124:AD128"/>
    <mergeCell ref="AE124:AF128"/>
    <mergeCell ref="B129:B130"/>
    <mergeCell ref="B120:B121"/>
    <mergeCell ref="AG39:AH39"/>
    <mergeCell ref="AG43:AH43"/>
    <mergeCell ref="AE43:AF43"/>
    <mergeCell ref="C122:O123"/>
    <mergeCell ref="B96:B104"/>
    <mergeCell ref="P108:R108"/>
    <mergeCell ref="M106:AD106"/>
    <mergeCell ref="AG103:AH103"/>
    <mergeCell ref="AE105:AF105"/>
    <mergeCell ref="AG40:AH40"/>
    <mergeCell ref="AE42:AF42"/>
    <mergeCell ref="AG42:AH42"/>
    <mergeCell ref="M41:AD41"/>
    <mergeCell ref="AE41:AF41"/>
    <mergeCell ref="AE54:AF54"/>
    <mergeCell ref="AG54:AH54"/>
    <mergeCell ref="AG51:AH51"/>
    <mergeCell ref="AG53:AH53"/>
    <mergeCell ref="AG41:AH41"/>
    <mergeCell ref="AE53:AF53"/>
    <mergeCell ref="AG136:AH137"/>
    <mergeCell ref="AE136:AF137"/>
    <mergeCell ref="AE138:AF139"/>
    <mergeCell ref="AG156:AH159"/>
    <mergeCell ref="S108:AH109"/>
    <mergeCell ref="Y107:AC107"/>
    <mergeCell ref="M91:AD91"/>
    <mergeCell ref="AG55:AH55"/>
    <mergeCell ref="C129:O130"/>
    <mergeCell ref="P129:AD130"/>
    <mergeCell ref="M42:AD42"/>
    <mergeCell ref="M76:AH76"/>
    <mergeCell ref="AE91:AF91"/>
    <mergeCell ref="AG104:AH104"/>
    <mergeCell ref="AE99:AF99"/>
    <mergeCell ref="M103:AD103"/>
    <mergeCell ref="M100:AH100"/>
    <mergeCell ref="AE89:AF89"/>
    <mergeCell ref="B28:B42"/>
    <mergeCell ref="C42:L42"/>
    <mergeCell ref="H65:L65"/>
    <mergeCell ref="B80:B95"/>
    <mergeCell ref="H104:L104"/>
    <mergeCell ref="H89:L89"/>
    <mergeCell ref="H96:L96"/>
    <mergeCell ref="C84:G88"/>
    <mergeCell ref="C80:G83"/>
    <mergeCell ref="C89:G90"/>
    <mergeCell ref="Y477:AE477"/>
    <mergeCell ref="M190:Q190"/>
    <mergeCell ref="S190:AH191"/>
    <mergeCell ref="B173:AI173"/>
    <mergeCell ref="B232:AI232"/>
    <mergeCell ref="B366:G367"/>
    <mergeCell ref="Y388:AE388"/>
    <mergeCell ref="S313:AH314"/>
    <mergeCell ref="U417:AG417"/>
    <mergeCell ref="F420:P421"/>
    <mergeCell ref="E237:AE237"/>
    <mergeCell ref="B160:B169"/>
    <mergeCell ref="AE162:AF163"/>
    <mergeCell ref="AG167:AH167"/>
    <mergeCell ref="G74:N74"/>
    <mergeCell ref="AG162:AH163"/>
    <mergeCell ref="C160:O169"/>
    <mergeCell ref="AG169:AH169"/>
    <mergeCell ref="AE168:AF168"/>
    <mergeCell ref="AE169:AF169"/>
  </mergeCells>
  <printOptions/>
  <pageMargins left="0.7480314960629921" right="0.3937007874015748" top="0.5511811023622047" bottom="0.35433070866141736" header="0.5118110236220472" footer="0.1968503937007874"/>
  <pageSetup fitToHeight="0" horizontalDpi="600" verticalDpi="600" orientation="portrait" paperSize="9" scale="87" r:id="rId2"/>
  <rowBreaks count="7" manualBreakCount="7">
    <brk id="66" max="34" man="1"/>
    <brk id="107" max="255" man="1"/>
    <brk id="172" max="255" man="1"/>
    <brk id="231" max="34" man="1"/>
    <brk id="293" max="255" man="1"/>
    <brk id="354" max="255" man="1"/>
    <brk id="413" max="255" man="1"/>
  </rowBreaks>
  <drawing r:id="rId1"/>
</worksheet>
</file>

<file path=xl/worksheets/sheet5.xml><?xml version="1.0" encoding="utf-8"?>
<worksheet xmlns="http://schemas.openxmlformats.org/spreadsheetml/2006/main" xmlns:r="http://schemas.openxmlformats.org/officeDocument/2006/relationships">
  <sheetPr>
    <tabColor indexed="10"/>
  </sheetPr>
  <dimension ref="B1:BO108"/>
  <sheetViews>
    <sheetView view="pageBreakPreview" zoomScale="70" zoomScaleSheetLayoutView="70" workbookViewId="0" topLeftCell="A61">
      <selection activeCell="AT90" sqref="AT90"/>
    </sheetView>
  </sheetViews>
  <sheetFormatPr defaultColWidth="9.00390625" defaultRowHeight="13.5"/>
  <cols>
    <col min="1" max="103" width="3.00390625" style="54" customWidth="1"/>
    <col min="104" max="160" width="2.625" style="54" customWidth="1"/>
    <col min="161" max="16384" width="9.00390625" style="54" customWidth="1"/>
  </cols>
  <sheetData>
    <row r="1" spans="2:36" ht="13.5" customHeight="1">
      <c r="B1" s="1351">
        <f>IF('出力シート１'!AK9=12,"継続申請の方は、仙台市より送付した登録カード2枚に記入の上、提出してください。（印刷不要）","")</f>
      </c>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1351"/>
      <c r="AE1" s="1351"/>
      <c r="AF1" s="1351"/>
      <c r="AG1" s="1351"/>
      <c r="AH1" s="1351"/>
      <c r="AI1" s="1351"/>
      <c r="AJ1" s="1351"/>
    </row>
    <row r="2" spans="2:62" ht="17.25">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c r="AI2" s="1351"/>
      <c r="AJ2" s="1351"/>
      <c r="BJ2" s="196" t="s">
        <v>576</v>
      </c>
    </row>
    <row r="3" ht="19.5" customHeight="1"/>
    <row r="4" spans="2:63" ht="7.5" customHeight="1">
      <c r="B4" s="1055" t="s">
        <v>249</v>
      </c>
      <c r="C4" s="1041"/>
      <c r="D4" s="1041"/>
      <c r="E4" s="1124"/>
      <c r="F4" s="192">
        <v>1</v>
      </c>
      <c r="G4" s="31"/>
      <c r="H4" s="31"/>
      <c r="I4" s="48">
        <v>4</v>
      </c>
      <c r="J4" s="28">
        <v>5</v>
      </c>
      <c r="K4" s="29"/>
      <c r="L4" s="1055" t="s">
        <v>250</v>
      </c>
      <c r="M4" s="1041"/>
      <c r="N4" s="1041"/>
      <c r="O4" s="1041"/>
      <c r="P4" s="46">
        <v>7</v>
      </c>
      <c r="Q4" s="31"/>
      <c r="R4" s="31"/>
      <c r="S4" s="31"/>
      <c r="T4" s="31"/>
      <c r="U4" s="31"/>
      <c r="V4" s="31"/>
      <c r="W4" s="31"/>
      <c r="X4" s="48">
        <v>15</v>
      </c>
      <c r="Y4" s="1055" t="s">
        <v>251</v>
      </c>
      <c r="Z4" s="1041"/>
      <c r="AA4" s="1041"/>
      <c r="AB4" s="1124"/>
      <c r="AC4" s="28">
        <v>16</v>
      </c>
      <c r="AD4" s="31"/>
      <c r="AE4" s="31"/>
      <c r="AF4" s="30">
        <v>19</v>
      </c>
      <c r="AG4" s="1055" t="s">
        <v>252</v>
      </c>
      <c r="AH4" s="1041"/>
      <c r="AI4" s="1041"/>
      <c r="AJ4" s="1124"/>
      <c r="AK4" s="46">
        <v>20</v>
      </c>
      <c r="AL4" s="34"/>
      <c r="AM4" s="1055" t="s">
        <v>253</v>
      </c>
      <c r="AN4" s="1041"/>
      <c r="AO4" s="1124"/>
      <c r="AP4" s="32">
        <v>22</v>
      </c>
      <c r="AQ4" s="33"/>
      <c r="AR4" s="34"/>
      <c r="AS4" s="33"/>
      <c r="AT4" s="34"/>
      <c r="AU4" s="33"/>
      <c r="AV4" s="35">
        <v>28</v>
      </c>
      <c r="AW4" s="1055" t="s">
        <v>254</v>
      </c>
      <c r="AX4" s="1041"/>
      <c r="AY4" s="1041"/>
      <c r="AZ4" s="1124"/>
      <c r="BA4" s="46">
        <v>29</v>
      </c>
      <c r="BB4" s="31"/>
      <c r="BC4" s="31"/>
      <c r="BD4" s="35">
        <v>32</v>
      </c>
      <c r="BE4" s="1055" t="s">
        <v>255</v>
      </c>
      <c r="BF4" s="1041"/>
      <c r="BG4" s="1041"/>
      <c r="BH4" s="1041"/>
      <c r="BI4" s="1124"/>
      <c r="BJ4" s="28">
        <v>33</v>
      </c>
      <c r="BK4" s="29"/>
    </row>
    <row r="5" spans="2:63" ht="19.5" customHeight="1">
      <c r="B5" s="1056"/>
      <c r="C5" s="1046"/>
      <c r="D5" s="1046"/>
      <c r="E5" s="1125"/>
      <c r="F5" s="41">
        <f>MID('出力シート１'!$AK10,COLUMN()-5,1)</f>
      </c>
      <c r="G5" s="49">
        <f>MID('出力シート１'!$AK10,COLUMN()-5,1)</f>
      </c>
      <c r="H5" s="49">
        <f>MID('出力シート１'!$AK10,COLUMN()-5,1)</f>
      </c>
      <c r="I5" s="42">
        <f>MID('出力シート１'!$AK10,COLUMN()-5,1)</f>
      </c>
      <c r="J5" s="1301" t="s">
        <v>523</v>
      </c>
      <c r="K5" s="1302"/>
      <c r="L5" s="1056"/>
      <c r="M5" s="1046"/>
      <c r="N5" s="1046"/>
      <c r="O5" s="1046"/>
      <c r="P5" s="41">
        <f>MID('出力シート１'!$M10,COLUMN()-15,1)</f>
      </c>
      <c r="Q5" s="49">
        <f>MID('出力シート１'!$M10,COLUMN()-15,1)</f>
      </c>
      <c r="R5" s="49">
        <f>MID('出力シート１'!$M10,COLUMN()-15,1)</f>
      </c>
      <c r="S5" s="49">
        <f>MID('出力シート１'!$M10,COLUMN()-15,1)</f>
      </c>
      <c r="T5" s="49">
        <f>MID('出力シート１'!$M10,COLUMN()-15,1)</f>
      </c>
      <c r="U5" s="49">
        <f>MID('出力シート１'!$M10,COLUMN()-15,1)</f>
      </c>
      <c r="V5" s="49">
        <f>MID('出力シート１'!$M10,COLUMN()-15,1)</f>
      </c>
      <c r="W5" s="49">
        <f>MID('出力シート１'!$M10,COLUMN()-15,1)</f>
      </c>
      <c r="X5" s="42">
        <f>MID('出力シート１'!$M10,COLUMN()-15,1)</f>
      </c>
      <c r="Y5" s="1056"/>
      <c r="Z5" s="1046"/>
      <c r="AA5" s="1046"/>
      <c r="AB5" s="1125"/>
      <c r="AC5" s="41">
        <f>MID('出力シート１'!$AK24,COLUMN()-28,1)</f>
      </c>
      <c r="AD5" s="49">
        <f>MID('出力シート１'!$AK24,COLUMN()-28,1)</f>
      </c>
      <c r="AE5" s="49">
        <f>MID('出力シート１'!$AK24,COLUMN()-28,1)</f>
      </c>
      <c r="AF5" s="42">
        <f>MID('出力シート１'!$AK24,COLUMN()-28,1)</f>
      </c>
      <c r="AG5" s="1056"/>
      <c r="AH5" s="1046"/>
      <c r="AI5" s="1046"/>
      <c r="AJ5" s="1125"/>
      <c r="AK5" s="41">
        <f>IF('出力シート１'!AK9=12,1,0)</f>
        <v>0</v>
      </c>
      <c r="AL5" s="42">
        <f>IF('出力シート１'!AK9=12,2,0)</f>
        <v>0</v>
      </c>
      <c r="AM5" s="1056"/>
      <c r="AN5" s="1046"/>
      <c r="AO5" s="1125"/>
      <c r="AP5" s="40" t="s">
        <v>1281</v>
      </c>
      <c r="AQ5" s="41">
        <f>LEFT('入力シート'!G36,1)</f>
      </c>
      <c r="AR5" s="42">
        <f>RIGHT('入力シート'!G36,1)</f>
      </c>
      <c r="AS5" s="41">
        <f>LEFT('入力シート'!J36,1)</f>
      </c>
      <c r="AT5" s="42">
        <f>RIGHT('入力シート'!J36,1)</f>
      </c>
      <c r="AU5" s="41">
        <f>LEFT('入力シート'!M36,1)</f>
      </c>
      <c r="AV5" s="42">
        <f>RIGHT('入力シート'!M36,1)</f>
      </c>
      <c r="AW5" s="1056"/>
      <c r="AX5" s="1046"/>
      <c r="AY5" s="1046"/>
      <c r="AZ5" s="1125"/>
      <c r="BA5" s="41">
        <f>MID('出力シート１'!$AK10,COLUMN()-52,1)</f>
      </c>
      <c r="BB5" s="49">
        <f>MID('出力シート１'!$AK10,COLUMN()-52,1)</f>
      </c>
      <c r="BC5" s="49">
        <f>MID('出力シート１'!$AK10,COLUMN()-52,1)</f>
      </c>
      <c r="BD5" s="42">
        <f>MID('出力シート１'!$AK10,COLUMN()-52,1)</f>
      </c>
      <c r="BE5" s="1056"/>
      <c r="BF5" s="1046"/>
      <c r="BG5" s="1046"/>
      <c r="BH5" s="1046"/>
      <c r="BI5" s="1125"/>
      <c r="BJ5" s="238">
        <f>IF('出力シート１'!AK9=12,"",0)</f>
        <v>0</v>
      </c>
      <c r="BK5" s="239">
        <f>IF('出力シート１'!AK9=12,"",1)</f>
        <v>1</v>
      </c>
    </row>
    <row r="7" spans="2:6" ht="19.5" customHeight="1">
      <c r="B7" s="1334" t="s">
        <v>277</v>
      </c>
      <c r="C7" s="1335"/>
      <c r="D7" s="1335"/>
      <c r="E7" s="1335"/>
      <c r="F7" s="1336"/>
    </row>
    <row r="8" spans="2:51" ht="11.25" customHeight="1">
      <c r="B8" s="1300" t="s">
        <v>257</v>
      </c>
      <c r="C8" s="1041"/>
      <c r="D8" s="1041"/>
      <c r="E8" s="1041"/>
      <c r="F8" s="1124"/>
      <c r="G8" s="1055" t="s">
        <v>256</v>
      </c>
      <c r="H8" s="1041"/>
      <c r="I8" s="1124"/>
      <c r="J8" s="43"/>
      <c r="K8" s="25"/>
      <c r="L8" s="43"/>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25"/>
    </row>
    <row r="9" spans="2:51" s="58" customFormat="1" ht="7.5" customHeight="1">
      <c r="B9" s="892"/>
      <c r="C9" s="409"/>
      <c r="D9" s="409"/>
      <c r="E9" s="409"/>
      <c r="F9" s="893"/>
      <c r="G9" s="892"/>
      <c r="H9" s="409"/>
      <c r="I9" s="893"/>
      <c r="J9" s="28">
        <v>5</v>
      </c>
      <c r="K9" s="30"/>
      <c r="L9" s="46">
        <v>7</v>
      </c>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8">
        <v>86</v>
      </c>
    </row>
    <row r="10" spans="2:52" ht="19.5" customHeight="1">
      <c r="B10" s="892"/>
      <c r="C10" s="409"/>
      <c r="D10" s="409"/>
      <c r="E10" s="409"/>
      <c r="F10" s="893"/>
      <c r="G10" s="1056"/>
      <c r="H10" s="1046"/>
      <c r="I10" s="1125"/>
      <c r="J10" s="1301" t="s">
        <v>524</v>
      </c>
      <c r="K10" s="1302"/>
      <c r="L10" s="41">
        <f>MID('入力シート'!$D94,COLUMN()-11,1)</f>
      </c>
      <c r="M10" s="49">
        <f>MID('入力シート'!$D94,COLUMN()-11,1)</f>
      </c>
      <c r="N10" s="49">
        <f>MID('入力シート'!$D94,COLUMN()-11,1)</f>
      </c>
      <c r="O10" s="49">
        <f>MID('入力シート'!$D94,COLUMN()-11,1)</f>
      </c>
      <c r="P10" s="49">
        <f>MID('入力シート'!$D94,COLUMN()-11,1)</f>
      </c>
      <c r="Q10" s="49">
        <f>MID('入力シート'!$D94,COLUMN()-11,1)</f>
      </c>
      <c r="R10" s="49">
        <f>MID('入力シート'!$D94,COLUMN()-11,1)</f>
      </c>
      <c r="S10" s="49">
        <f>MID('入力シート'!$D94,COLUMN()-11,1)</f>
      </c>
      <c r="T10" s="49">
        <f>MID('入力シート'!$D94,COLUMN()-11,1)</f>
      </c>
      <c r="U10" s="49">
        <f>MID('入力シート'!$D94,COLUMN()-11,1)</f>
      </c>
      <c r="V10" s="49">
        <f>MID('入力シート'!$D94,COLUMN()-11,1)</f>
      </c>
      <c r="W10" s="49">
        <f>MID('入力シート'!$D94,COLUMN()-11,1)</f>
      </c>
      <c r="X10" s="49">
        <f>MID('入力シート'!$D94,COLUMN()-11,1)</f>
      </c>
      <c r="Y10" s="49">
        <f>MID('入力シート'!$D94,COLUMN()-11,1)</f>
      </c>
      <c r="Z10" s="49">
        <f>MID('入力シート'!$D94,COLUMN()-11,1)</f>
      </c>
      <c r="AA10" s="49">
        <f>MID('入力シート'!$D94,COLUMN()-11,1)</f>
      </c>
      <c r="AB10" s="49">
        <f>MID('入力シート'!$D94,COLUMN()-11,1)</f>
      </c>
      <c r="AC10" s="49">
        <f>MID('入力シート'!$D94,COLUMN()-11,1)</f>
      </c>
      <c r="AD10" s="49">
        <f>MID('入力シート'!$D94,COLUMN()-11,1)</f>
      </c>
      <c r="AE10" s="49">
        <f>MID('入力シート'!$D94,COLUMN()-11,1)</f>
      </c>
      <c r="AF10" s="49">
        <f>MID('入力シート'!$D94,COLUMN()-11,1)</f>
      </c>
      <c r="AG10" s="49">
        <f>MID('入力シート'!$D94,COLUMN()-11,1)</f>
      </c>
      <c r="AH10" s="49">
        <f>MID('入力シート'!$D94,COLUMN()-11,1)</f>
      </c>
      <c r="AI10" s="49">
        <f>MID('入力シート'!$D94,COLUMN()-11,1)</f>
      </c>
      <c r="AJ10" s="49">
        <f>MID('入力シート'!$D94,COLUMN()-11,1)</f>
      </c>
      <c r="AK10" s="49">
        <f>MID('入力シート'!$D94,COLUMN()-11,1)</f>
      </c>
      <c r="AL10" s="49">
        <f>MID('入力シート'!$D94,COLUMN()-11,1)</f>
      </c>
      <c r="AM10" s="49">
        <f>MID('入力シート'!$D94,COLUMN()-11,1)</f>
      </c>
      <c r="AN10" s="49">
        <f>MID('入力シート'!$D94,COLUMN()-11,1)</f>
      </c>
      <c r="AO10" s="49">
        <f>MID('入力シート'!$D94,COLUMN()-11,1)</f>
      </c>
      <c r="AP10" s="49">
        <f>MID('入力シート'!$D94,COLUMN()-11,1)</f>
      </c>
      <c r="AQ10" s="49">
        <f>MID('入力シート'!$D94,COLUMN()-11,1)</f>
      </c>
      <c r="AR10" s="49">
        <f>MID('入力シート'!$D94,COLUMN()-11,1)</f>
      </c>
      <c r="AS10" s="49">
        <f>MID('入力シート'!$D94,COLUMN()-11,1)</f>
      </c>
      <c r="AT10" s="49">
        <f>MID('入力シート'!$D94,COLUMN()-11,1)</f>
      </c>
      <c r="AU10" s="49">
        <f>MID('入力シート'!$D94,COLUMN()-11,1)</f>
      </c>
      <c r="AV10" s="49">
        <f>MID('入力シート'!$D94,COLUMN()-11,1)</f>
      </c>
      <c r="AW10" s="49">
        <f>MID('入力シート'!$D94,COLUMN()-11,1)</f>
      </c>
      <c r="AX10" s="49">
        <f>MID('入力シート'!$D94,COLUMN()-11,1)</f>
      </c>
      <c r="AY10" s="42">
        <f>MID('入力シート'!$D94,COLUMN()-11,1)</f>
      </c>
      <c r="AZ10" s="38"/>
    </row>
    <row r="11" spans="2:61" ht="11.25" customHeight="1">
      <c r="B11" s="892"/>
      <c r="C11" s="409"/>
      <c r="D11" s="409"/>
      <c r="E11" s="409"/>
      <c r="F11" s="893"/>
      <c r="G11" s="1055" t="s">
        <v>525</v>
      </c>
      <c r="H11" s="1041"/>
      <c r="I11" s="1124"/>
      <c r="J11" s="43"/>
      <c r="K11" s="25"/>
      <c r="L11" s="43"/>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25"/>
    </row>
    <row r="12" spans="2:61" s="58" customFormat="1" ht="7.5" customHeight="1">
      <c r="B12" s="892"/>
      <c r="C12" s="409"/>
      <c r="D12" s="409"/>
      <c r="E12" s="409"/>
      <c r="F12" s="893"/>
      <c r="G12" s="892"/>
      <c r="H12" s="409"/>
      <c r="I12" s="893"/>
      <c r="J12" s="28">
        <v>5</v>
      </c>
      <c r="K12" s="30"/>
      <c r="L12" s="46">
        <v>7</v>
      </c>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50"/>
      <c r="AZ12" s="47"/>
      <c r="BA12" s="47"/>
      <c r="BB12" s="47"/>
      <c r="BC12" s="47"/>
      <c r="BD12" s="47"/>
      <c r="BE12" s="47"/>
      <c r="BF12" s="47"/>
      <c r="BG12" s="47"/>
      <c r="BH12" s="47"/>
      <c r="BI12" s="35">
        <v>106</v>
      </c>
    </row>
    <row r="13" spans="2:62" ht="19.5" customHeight="1">
      <c r="B13" s="1056"/>
      <c r="C13" s="1046"/>
      <c r="D13" s="1046"/>
      <c r="E13" s="1046"/>
      <c r="F13" s="1125"/>
      <c r="G13" s="1056"/>
      <c r="H13" s="1046"/>
      <c r="I13" s="1125"/>
      <c r="J13" s="1301" t="s">
        <v>526</v>
      </c>
      <c r="K13" s="1302"/>
      <c r="L13" s="41">
        <f>MID('入力シート'!$D99,COLUMN()-11,1)</f>
      </c>
      <c r="M13" s="49">
        <f>MID('入力シート'!$D99,COLUMN()-11,1)</f>
      </c>
      <c r="N13" s="49">
        <f>MID('入力シート'!$D99,COLUMN()-11,1)</f>
      </c>
      <c r="O13" s="49">
        <f>MID('入力シート'!$D99,COLUMN()-11,1)</f>
      </c>
      <c r="P13" s="49">
        <f>MID('入力シート'!$D99,COLUMN()-11,1)</f>
      </c>
      <c r="Q13" s="49">
        <f>MID('入力シート'!$D99,COLUMN()-11,1)</f>
      </c>
      <c r="R13" s="49">
        <f>MID('入力シート'!$D99,COLUMN()-11,1)</f>
      </c>
      <c r="S13" s="49">
        <f>MID('入力シート'!$D99,COLUMN()-11,1)</f>
      </c>
      <c r="T13" s="49">
        <f>MID('入力シート'!$D99,COLUMN()-11,1)</f>
      </c>
      <c r="U13" s="49">
        <f>MID('入力シート'!$D99,COLUMN()-11,1)</f>
      </c>
      <c r="V13" s="49">
        <f>MID('入力シート'!$D99,COLUMN()-11,1)</f>
      </c>
      <c r="W13" s="49">
        <f>MID('入力シート'!$D99,COLUMN()-11,1)</f>
      </c>
      <c r="X13" s="49">
        <f>MID('入力シート'!$D99,COLUMN()-11,1)</f>
      </c>
      <c r="Y13" s="49">
        <f>MID('入力シート'!$D99,COLUMN()-11,1)</f>
      </c>
      <c r="Z13" s="49">
        <f>MID('入力シート'!$D99,COLUMN()-11,1)</f>
      </c>
      <c r="AA13" s="49">
        <f>MID('入力シート'!$D99,COLUMN()-11,1)</f>
      </c>
      <c r="AB13" s="49">
        <f>MID('入力シート'!$D99,COLUMN()-11,1)</f>
      </c>
      <c r="AC13" s="49">
        <f>MID('入力シート'!$D99,COLUMN()-11,1)</f>
      </c>
      <c r="AD13" s="49">
        <f>MID('入力シート'!$D99,COLUMN()-11,1)</f>
      </c>
      <c r="AE13" s="49">
        <f>MID('入力シート'!$D99,COLUMN()-11,1)</f>
      </c>
      <c r="AF13" s="49">
        <f>MID('入力シート'!$D99,COLUMN()-11,1)</f>
      </c>
      <c r="AG13" s="49">
        <f>MID('入力シート'!$D99,COLUMN()-11,1)</f>
      </c>
      <c r="AH13" s="49">
        <f>MID('入力シート'!$D99,COLUMN()-11,1)</f>
      </c>
      <c r="AI13" s="49">
        <f>MID('入力シート'!$D99,COLUMN()-11,1)</f>
      </c>
      <c r="AJ13" s="49">
        <f>MID('入力シート'!$D99,COLUMN()-11,1)</f>
      </c>
      <c r="AK13" s="49">
        <f>MID('入力シート'!$D99,COLUMN()-11,1)</f>
      </c>
      <c r="AL13" s="49">
        <f>MID('入力シート'!$D99,COLUMN()-11,1)</f>
      </c>
      <c r="AM13" s="49">
        <f>MID('入力シート'!$D99,COLUMN()-11,1)</f>
      </c>
      <c r="AN13" s="49">
        <f>MID('入力シート'!$D99,COLUMN()-11,1)</f>
      </c>
      <c r="AO13" s="49">
        <f>MID('入力シート'!$D99,COLUMN()-11,1)</f>
      </c>
      <c r="AP13" s="49">
        <f>MID('入力シート'!$D99,COLUMN()-11,1)</f>
      </c>
      <c r="AQ13" s="49">
        <f>MID('入力シート'!$D99,COLUMN()-11,1)</f>
      </c>
      <c r="AR13" s="49">
        <f>MID('入力シート'!$D99,COLUMN()-11,1)</f>
      </c>
      <c r="AS13" s="49">
        <f>MID('入力シート'!$D99,COLUMN()-11,1)</f>
      </c>
      <c r="AT13" s="49">
        <f>MID('入力シート'!$D99,COLUMN()-11,1)</f>
      </c>
      <c r="AU13" s="49">
        <f>MID('入力シート'!$D99,COLUMN()-11,1)</f>
      </c>
      <c r="AV13" s="49">
        <f>MID('入力シート'!$D99,COLUMN()-11,1)</f>
      </c>
      <c r="AW13" s="49">
        <f>MID('入力シート'!$D99,COLUMN()-11,1)</f>
      </c>
      <c r="AX13" s="49">
        <f>MID('入力シート'!$D99,COLUMN()-11,1)</f>
      </c>
      <c r="AY13" s="49">
        <f>MID('入力シート'!$D99,COLUMN()-11,1)</f>
      </c>
      <c r="AZ13" s="49">
        <f>MID('入力シート'!$D99,COLUMN()-11,1)</f>
      </c>
      <c r="BA13" s="49">
        <f>MID('入力シート'!$D99,COLUMN()-11,1)</f>
      </c>
      <c r="BB13" s="49">
        <f>MID('入力シート'!$D99,COLUMN()-11,1)</f>
      </c>
      <c r="BC13" s="49">
        <f>MID('入力シート'!$D99,COLUMN()-11,1)</f>
      </c>
      <c r="BD13" s="49">
        <f>MID('入力シート'!$D99,COLUMN()-11,1)</f>
      </c>
      <c r="BE13" s="49">
        <f>MID('入力シート'!$D99,COLUMN()-11,1)</f>
      </c>
      <c r="BF13" s="49">
        <f>MID('入力シート'!$D99,COLUMN()-11,1)</f>
      </c>
      <c r="BG13" s="49">
        <f>MID('入力シート'!$D99,COLUMN()-11,1)</f>
      </c>
      <c r="BH13" s="49">
        <f>MID('入力シート'!$D99,COLUMN()-11,1)</f>
      </c>
      <c r="BI13" s="42">
        <f>MID('入力シート'!$D99,COLUMN()-11,1)</f>
      </c>
      <c r="BJ13" s="51"/>
    </row>
    <row r="14" spans="2:51" ht="11.25" customHeight="1">
      <c r="B14" s="45"/>
      <c r="C14" s="45"/>
      <c r="D14" s="45"/>
      <c r="E14" s="45"/>
      <c r="F14" s="45"/>
      <c r="G14" s="52"/>
      <c r="H14" s="52"/>
      <c r="I14" s="52"/>
      <c r="L14" s="1300" t="s">
        <v>258</v>
      </c>
      <c r="M14" s="1041"/>
      <c r="N14" s="1124"/>
      <c r="O14" s="44"/>
      <c r="P14" s="44"/>
      <c r="Q14" s="44"/>
      <c r="R14" s="44"/>
      <c r="S14" s="44"/>
      <c r="T14" s="44"/>
      <c r="U14" s="44"/>
      <c r="V14" s="44"/>
      <c r="W14" s="44"/>
      <c r="X14" s="44"/>
      <c r="Y14" s="44"/>
      <c r="Z14" s="44"/>
      <c r="AA14" s="44"/>
      <c r="AB14" s="44"/>
      <c r="AC14" s="25"/>
      <c r="AD14" s="1300" t="s">
        <v>259</v>
      </c>
      <c r="AE14" s="1041"/>
      <c r="AF14" s="1124"/>
      <c r="AG14" s="44"/>
      <c r="AH14" s="44"/>
      <c r="AI14" s="44"/>
      <c r="AJ14" s="44"/>
      <c r="AK14" s="44"/>
      <c r="AL14" s="44"/>
      <c r="AM14" s="44"/>
      <c r="AN14" s="44"/>
      <c r="AO14" s="44"/>
      <c r="AP14" s="44"/>
      <c r="AQ14" s="44"/>
      <c r="AR14" s="44"/>
      <c r="AS14" s="44"/>
      <c r="AT14" s="44"/>
      <c r="AU14" s="25"/>
      <c r="AV14" s="1315" t="s">
        <v>260</v>
      </c>
      <c r="AW14" s="1316"/>
      <c r="AX14" s="1317"/>
      <c r="AY14" s="53"/>
    </row>
    <row r="15" spans="2:51" s="58" customFormat="1" ht="7.5" customHeight="1">
      <c r="B15" s="45"/>
      <c r="C15" s="45"/>
      <c r="D15" s="45"/>
      <c r="E15" s="45"/>
      <c r="F15" s="45"/>
      <c r="G15" s="52"/>
      <c r="H15" s="52"/>
      <c r="I15" s="52"/>
      <c r="L15" s="892"/>
      <c r="M15" s="409"/>
      <c r="N15" s="893"/>
      <c r="O15" s="55">
        <v>107</v>
      </c>
      <c r="P15" s="47"/>
      <c r="Q15" s="50"/>
      <c r="R15" s="56"/>
      <c r="S15" s="57"/>
      <c r="T15" s="47"/>
      <c r="U15" s="47"/>
      <c r="V15" s="47"/>
      <c r="W15" s="47"/>
      <c r="X15" s="47"/>
      <c r="Y15" s="47"/>
      <c r="Z15" s="47"/>
      <c r="AA15" s="47"/>
      <c r="AB15" s="47"/>
      <c r="AC15" s="35">
        <v>121</v>
      </c>
      <c r="AD15" s="892"/>
      <c r="AE15" s="409"/>
      <c r="AF15" s="893"/>
      <c r="AG15" s="55">
        <v>122</v>
      </c>
      <c r="AH15" s="47"/>
      <c r="AI15" s="47"/>
      <c r="AJ15" s="47"/>
      <c r="AK15" s="47"/>
      <c r="AL15" s="47"/>
      <c r="AM15" s="47"/>
      <c r="AN15" s="47"/>
      <c r="AO15" s="47"/>
      <c r="AP15" s="47"/>
      <c r="AQ15" s="47"/>
      <c r="AR15" s="47"/>
      <c r="AS15" s="47"/>
      <c r="AT15" s="47"/>
      <c r="AU15" s="35">
        <v>136</v>
      </c>
      <c r="AV15" s="1318"/>
      <c r="AW15" s="1319"/>
      <c r="AX15" s="1320"/>
      <c r="AY15" s="32">
        <v>137</v>
      </c>
    </row>
    <row r="16" spans="2:51" ht="19.5" customHeight="1">
      <c r="B16" s="45"/>
      <c r="C16" s="45"/>
      <c r="D16" s="45"/>
      <c r="E16" s="45"/>
      <c r="F16" s="45"/>
      <c r="G16" s="52"/>
      <c r="H16" s="52"/>
      <c r="I16" s="52"/>
      <c r="L16" s="1056"/>
      <c r="M16" s="1046"/>
      <c r="N16" s="1125"/>
      <c r="O16" s="59">
        <f>MID('出力シート１'!$M29,COLUMN()-14,1)</f>
      </c>
      <c r="P16" s="59">
        <f>MID('出力シート１'!$M29,COLUMN()-14,1)</f>
      </c>
      <c r="Q16" s="59">
        <f>MID('出力シート１'!$M29,COLUMN()-14,1)</f>
      </c>
      <c r="R16" s="59">
        <f>MID('出力シート１'!$M29,COLUMN()-14,1)</f>
      </c>
      <c r="S16" s="59">
        <f>MID('出力シート１'!$M29,COLUMN()-14,1)</f>
      </c>
      <c r="T16" s="59">
        <f>MID('出力シート１'!$M29,COLUMN()-14,1)</f>
      </c>
      <c r="U16" s="59">
        <f>MID('出力シート１'!$M29,COLUMN()-14,1)</f>
      </c>
      <c r="V16" s="59">
        <f>MID('出力シート１'!$M29,COLUMN()-14,1)</f>
      </c>
      <c r="W16" s="59">
        <f>MID('出力シート１'!$M29,COLUMN()-14,1)</f>
      </c>
      <c r="X16" s="59">
        <f>MID('出力シート１'!$M29,COLUMN()-14,1)</f>
      </c>
      <c r="Y16" s="59">
        <f>MID('出力シート１'!$M29,COLUMN()-14,1)</f>
      </c>
      <c r="Z16" s="59">
        <f>MID('出力シート１'!$M29,COLUMN()-14,1)</f>
      </c>
      <c r="AA16" s="59">
        <f>MID('出力シート１'!$M29,COLUMN()-14,1)</f>
      </c>
      <c r="AB16" s="59">
        <f>MID('出力シート１'!$M29,COLUMN()-14,1)</f>
      </c>
      <c r="AC16" s="59">
        <f>MID('出力シート１'!$M29,COLUMN()-14,1)</f>
      </c>
      <c r="AD16" s="1056"/>
      <c r="AE16" s="1046"/>
      <c r="AF16" s="1125"/>
      <c r="AG16" s="59">
        <f>MID('出力シート１'!$M30,COLUMN()-32,1)</f>
      </c>
      <c r="AH16" s="59">
        <f>MID('出力シート１'!$M30,COLUMN()-32,1)</f>
      </c>
      <c r="AI16" s="59">
        <f>MID('出力シート１'!$M30,COLUMN()-32,1)</f>
      </c>
      <c r="AJ16" s="59">
        <f>MID('出力シート１'!$M30,COLUMN()-32,1)</f>
      </c>
      <c r="AK16" s="59">
        <f>MID('出力シート１'!$M30,COLUMN()-32,1)</f>
      </c>
      <c r="AL16" s="59">
        <f>MID('出力シート１'!$M30,COLUMN()-32,1)</f>
      </c>
      <c r="AM16" s="59">
        <f>MID('出力シート１'!$M30,COLUMN()-32,1)</f>
      </c>
      <c r="AN16" s="59">
        <f>MID('出力シート１'!$M30,COLUMN()-32,1)</f>
      </c>
      <c r="AO16" s="59">
        <f>MID('出力シート１'!$M30,COLUMN()-32,1)</f>
      </c>
      <c r="AP16" s="59">
        <f>MID('出力シート１'!$M30,COLUMN()-32,1)</f>
      </c>
      <c r="AQ16" s="59">
        <f>MID('出力シート１'!$M30,COLUMN()-32,1)</f>
      </c>
      <c r="AR16" s="59">
        <f>MID('出力シート１'!$M30,COLUMN()-32,1)</f>
      </c>
      <c r="AS16" s="59">
        <f>MID('出力シート１'!$M30,COLUMN()-32,1)</f>
      </c>
      <c r="AT16" s="59">
        <f>MID('出力シート１'!$M30,COLUMN()-32,1)</f>
      </c>
      <c r="AU16" s="59">
        <f>MID('出力シート１'!$M30,COLUMN()-32,1)</f>
      </c>
      <c r="AV16" s="1321"/>
      <c r="AW16" s="1322"/>
      <c r="AX16" s="1323"/>
      <c r="AY16" s="60" t="str">
        <f>IF('出力シート１'!M11="法人","１",(IF('出力シート１'!M11="個人","2"," ")))</f>
        <v> </v>
      </c>
    </row>
    <row r="17" spans="2:31" ht="11.25" customHeight="1">
      <c r="B17" s="1300" t="s">
        <v>261</v>
      </c>
      <c r="C17" s="1041"/>
      <c r="D17" s="1041"/>
      <c r="E17" s="1041"/>
      <c r="F17" s="1124"/>
      <c r="G17" s="1300" t="s">
        <v>262</v>
      </c>
      <c r="H17" s="1041"/>
      <c r="I17" s="1124"/>
      <c r="J17" s="43"/>
      <c r="K17" s="25"/>
      <c r="L17" s="43"/>
      <c r="M17" s="44"/>
      <c r="N17" s="44"/>
      <c r="O17" s="44"/>
      <c r="P17" s="44"/>
      <c r="Q17" s="44"/>
      <c r="R17" s="44"/>
      <c r="S17" s="44"/>
      <c r="T17" s="1300" t="s">
        <v>264</v>
      </c>
      <c r="U17" s="1326"/>
      <c r="V17" s="1327"/>
      <c r="W17" s="44"/>
      <c r="X17" s="44"/>
      <c r="Y17" s="1300" t="s">
        <v>265</v>
      </c>
      <c r="Z17" s="1041"/>
      <c r="AA17" s="1124"/>
      <c r="AB17" s="44"/>
      <c r="AC17" s="44"/>
      <c r="AD17" s="44"/>
      <c r="AE17" s="25"/>
    </row>
    <row r="18" spans="2:31" s="58" customFormat="1" ht="7.5" customHeight="1">
      <c r="B18" s="892"/>
      <c r="C18" s="409"/>
      <c r="D18" s="409"/>
      <c r="E18" s="409"/>
      <c r="F18" s="893"/>
      <c r="G18" s="892"/>
      <c r="H18" s="409"/>
      <c r="I18" s="893"/>
      <c r="J18" s="28">
        <v>5</v>
      </c>
      <c r="K18" s="30"/>
      <c r="L18" s="46">
        <v>7</v>
      </c>
      <c r="M18" s="47"/>
      <c r="N18" s="61">
        <v>9</v>
      </c>
      <c r="O18" s="1324" t="s">
        <v>527</v>
      </c>
      <c r="P18" s="55">
        <v>10</v>
      </c>
      <c r="Q18" s="47"/>
      <c r="R18" s="47"/>
      <c r="S18" s="61">
        <v>13</v>
      </c>
      <c r="T18" s="1328"/>
      <c r="U18" s="1329"/>
      <c r="V18" s="1330"/>
      <c r="W18" s="55">
        <v>14</v>
      </c>
      <c r="X18" s="61">
        <v>15</v>
      </c>
      <c r="Y18" s="892"/>
      <c r="Z18" s="409"/>
      <c r="AA18" s="893"/>
      <c r="AB18" s="55">
        <v>16</v>
      </c>
      <c r="AC18" s="47"/>
      <c r="AD18" s="47"/>
      <c r="AE18" s="35">
        <v>23</v>
      </c>
    </row>
    <row r="19" spans="2:51" ht="19.5" customHeight="1">
      <c r="B19" s="892"/>
      <c r="C19" s="409"/>
      <c r="D19" s="409"/>
      <c r="E19" s="409"/>
      <c r="F19" s="893"/>
      <c r="G19" s="1056"/>
      <c r="H19" s="1046"/>
      <c r="I19" s="1125"/>
      <c r="J19" s="1301" t="s">
        <v>528</v>
      </c>
      <c r="K19" s="1302"/>
      <c r="L19" s="41">
        <f>MID('入力シート'!$D129,COLUMN()-11,1)</f>
      </c>
      <c r="M19" s="49">
        <f>MID('入力シート'!$D129,COLUMN()-11,1)</f>
      </c>
      <c r="N19" s="42">
        <f>MID('入力シート'!$D129,COLUMN()-11,1)</f>
      </c>
      <c r="O19" s="1325"/>
      <c r="P19" s="59">
        <f>MID('入力シート'!$H129,COLUMN()-15,1)</f>
      </c>
      <c r="Q19" s="59">
        <f>MID('入力シート'!$H129,COLUMN()-15,1)</f>
      </c>
      <c r="R19" s="59">
        <f>MID('入力シート'!$H129,COLUMN()-15,1)</f>
      </c>
      <c r="S19" s="59">
        <f>MID('入力シート'!$H129,COLUMN()-15,1)</f>
      </c>
      <c r="T19" s="1331"/>
      <c r="U19" s="1332"/>
      <c r="V19" s="1333"/>
      <c r="W19" s="59">
        <f>MID('入力シート'!$D133,COLUMN()-22,1)</f>
      </c>
      <c r="X19" s="59">
        <f>MID('入力シート'!$D133,COLUMN()-22,1)</f>
      </c>
      <c r="Y19" s="1056"/>
      <c r="Z19" s="1046"/>
      <c r="AA19" s="1125"/>
      <c r="AB19" s="59">
        <f>MID('入力シート'!$D133,COLUMN()-24,1)</f>
      </c>
      <c r="AC19" s="59">
        <f>MID('入力シート'!$D133,COLUMN()-24,1)</f>
      </c>
      <c r="AD19" s="59">
        <f>MID('入力シート'!$D133,COLUMN()-24,1)</f>
      </c>
      <c r="AE19" s="59">
        <f>MID('入力シート'!$D133,COLUMN()-24,1)</f>
      </c>
      <c r="AF19" s="38"/>
      <c r="AG19" s="37"/>
      <c r="AH19" s="37"/>
      <c r="AI19" s="37"/>
      <c r="AJ19" s="37"/>
      <c r="AK19" s="37"/>
      <c r="AL19" s="37"/>
      <c r="AM19" s="37"/>
      <c r="AN19" s="37"/>
      <c r="AO19" s="37"/>
      <c r="AP19" s="37"/>
      <c r="AQ19" s="37"/>
      <c r="AR19" s="37"/>
      <c r="AS19" s="37"/>
      <c r="AT19" s="37"/>
      <c r="AU19" s="37"/>
      <c r="AV19" s="37"/>
      <c r="AW19" s="37"/>
      <c r="AX19" s="37"/>
      <c r="AY19" s="37"/>
    </row>
    <row r="20" spans="2:66" ht="11.25" customHeight="1">
      <c r="B20" s="892"/>
      <c r="C20" s="409"/>
      <c r="D20" s="409"/>
      <c r="E20" s="409"/>
      <c r="F20" s="893"/>
      <c r="G20" s="1300" t="s">
        <v>263</v>
      </c>
      <c r="H20" s="1041"/>
      <c r="I20" s="1124"/>
      <c r="J20" s="43"/>
      <c r="K20" s="25"/>
      <c r="L20" s="43"/>
      <c r="M20" s="44"/>
      <c r="N20" s="44"/>
      <c r="O20" s="44"/>
      <c r="P20" s="44"/>
      <c r="Q20" s="44"/>
      <c r="R20" s="44"/>
      <c r="S20" s="44"/>
      <c r="T20" s="44"/>
      <c r="U20" s="44"/>
      <c r="V20" s="44"/>
      <c r="W20" s="44"/>
      <c r="X20" s="44"/>
      <c r="Y20" s="44"/>
      <c r="Z20" s="44"/>
      <c r="AA20" s="44"/>
      <c r="AB20" s="44"/>
      <c r="AC20" s="44"/>
      <c r="AD20" s="44"/>
      <c r="AE20" s="44"/>
      <c r="AF20" s="37"/>
      <c r="AG20" s="37"/>
      <c r="AH20" s="37"/>
      <c r="AI20" s="37"/>
      <c r="AJ20" s="37"/>
      <c r="AK20" s="37"/>
      <c r="AL20" s="37"/>
      <c r="AM20" s="37"/>
      <c r="AN20" s="37"/>
      <c r="AO20" s="37"/>
      <c r="AP20" s="37"/>
      <c r="AQ20" s="37"/>
      <c r="AR20" s="37"/>
      <c r="AS20" s="37"/>
      <c r="AT20" s="37"/>
      <c r="AU20" s="37"/>
      <c r="AV20" s="37"/>
      <c r="AW20" s="37"/>
      <c r="AX20" s="37"/>
      <c r="AY20" s="37"/>
      <c r="AZ20" s="44"/>
      <c r="BA20" s="44"/>
      <c r="BB20" s="44"/>
      <c r="BC20" s="44"/>
      <c r="BD20" s="44"/>
      <c r="BE20" s="44"/>
      <c r="BF20" s="44"/>
      <c r="BG20" s="44"/>
      <c r="BH20" s="44"/>
      <c r="BI20" s="44"/>
      <c r="BJ20" s="44"/>
      <c r="BK20" s="44"/>
      <c r="BL20" s="44"/>
      <c r="BM20" s="44"/>
      <c r="BN20" s="25"/>
    </row>
    <row r="21" spans="2:66" s="58" customFormat="1" ht="7.5" customHeight="1">
      <c r="B21" s="892"/>
      <c r="C21" s="409"/>
      <c r="D21" s="409"/>
      <c r="E21" s="409"/>
      <c r="F21" s="893"/>
      <c r="G21" s="892"/>
      <c r="H21" s="409"/>
      <c r="I21" s="893"/>
      <c r="J21" s="28">
        <v>5</v>
      </c>
      <c r="K21" s="30"/>
      <c r="L21" s="46">
        <v>7</v>
      </c>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50"/>
      <c r="AZ21" s="47"/>
      <c r="BA21" s="47"/>
      <c r="BB21" s="47"/>
      <c r="BC21" s="47"/>
      <c r="BD21" s="47"/>
      <c r="BE21" s="47"/>
      <c r="BF21" s="47"/>
      <c r="BG21" s="47"/>
      <c r="BH21" s="47"/>
      <c r="BI21" s="50"/>
      <c r="BJ21" s="47"/>
      <c r="BK21" s="47"/>
      <c r="BL21" s="47"/>
      <c r="BM21" s="47"/>
      <c r="BN21" s="35">
        <v>116</v>
      </c>
    </row>
    <row r="22" spans="2:67" ht="19.5" customHeight="1">
      <c r="B22" s="1056"/>
      <c r="C22" s="1046"/>
      <c r="D22" s="1046"/>
      <c r="E22" s="1046"/>
      <c r="F22" s="1125"/>
      <c r="G22" s="1056"/>
      <c r="H22" s="1046"/>
      <c r="I22" s="1125"/>
      <c r="J22" s="1301" t="s">
        <v>529</v>
      </c>
      <c r="K22" s="1302"/>
      <c r="L22" s="41">
        <f>MID('入力シート'!$D140,COLUMN()-11,1)</f>
      </c>
      <c r="M22" s="49">
        <f>MID('入力シート'!$D140,COLUMN()-11,1)</f>
      </c>
      <c r="N22" s="49">
        <f>MID('入力シート'!$D140,COLUMN()-11,1)</f>
      </c>
      <c r="O22" s="49">
        <f>MID('入力シート'!$D140,COLUMN()-11,1)</f>
      </c>
      <c r="P22" s="49">
        <f>MID('入力シート'!$D140,COLUMN()-11,1)</f>
      </c>
      <c r="Q22" s="49">
        <f>MID('入力シート'!$D140,COLUMN()-11,1)</f>
      </c>
      <c r="R22" s="49">
        <f>MID('入力シート'!$D140,COLUMN()-11,1)</f>
      </c>
      <c r="S22" s="49">
        <f>MID('入力シート'!$D140,COLUMN()-11,1)</f>
      </c>
      <c r="T22" s="49">
        <f>MID('入力シート'!$D140,COLUMN()-11,1)</f>
      </c>
      <c r="U22" s="49">
        <f>MID('入力シート'!$D140,COLUMN()-11,1)</f>
      </c>
      <c r="V22" s="49">
        <f>MID('入力シート'!$D140,COLUMN()-11,1)</f>
      </c>
      <c r="W22" s="49">
        <f>MID('入力シート'!$D140,COLUMN()-11,1)</f>
      </c>
      <c r="X22" s="49">
        <f>MID('入力シート'!$D140,COLUMN()-11,1)</f>
      </c>
      <c r="Y22" s="49">
        <f>MID('入力シート'!$D140,COLUMN()-11,1)</f>
      </c>
      <c r="Z22" s="49">
        <f>MID('入力シート'!$D140,COLUMN()-11,1)</f>
      </c>
      <c r="AA22" s="49">
        <f>MID('入力シート'!$D140,COLUMN()-11,1)</f>
      </c>
      <c r="AB22" s="49">
        <f>MID('入力シート'!$D140,COLUMN()-11,1)</f>
      </c>
      <c r="AC22" s="49">
        <f>MID('入力シート'!$D140,COLUMN()-11,1)</f>
      </c>
      <c r="AD22" s="49">
        <f>MID('入力シート'!$D140,COLUMN()-11,1)</f>
      </c>
      <c r="AE22" s="49">
        <f>MID('入力シート'!$D140,COLUMN()-11,1)</f>
      </c>
      <c r="AF22" s="49">
        <f>MID('入力シート'!$D140,COLUMN()-11,1)</f>
      </c>
      <c r="AG22" s="49">
        <f>MID('入力シート'!$D140,COLUMN()-11,1)</f>
      </c>
      <c r="AH22" s="49">
        <f>MID('入力シート'!$D140,COLUMN()-11,1)</f>
      </c>
      <c r="AI22" s="49">
        <f>MID('入力シート'!$D140,COLUMN()-11,1)</f>
      </c>
      <c r="AJ22" s="49">
        <f>MID('入力シート'!$D140,COLUMN()-11,1)</f>
      </c>
      <c r="AK22" s="49">
        <f>MID('入力シート'!$D140,COLUMN()-11,1)</f>
      </c>
      <c r="AL22" s="49">
        <f>MID('入力シート'!$D140,COLUMN()-11,1)</f>
      </c>
      <c r="AM22" s="49">
        <f>MID('入力シート'!$D140,COLUMN()-11,1)</f>
      </c>
      <c r="AN22" s="49">
        <f>MID('入力シート'!$D140,COLUMN()-11,1)</f>
      </c>
      <c r="AO22" s="49">
        <f>MID('入力シート'!$D140,COLUMN()-11,1)</f>
      </c>
      <c r="AP22" s="49">
        <f>MID('入力シート'!$D140,COLUMN()-11,1)</f>
      </c>
      <c r="AQ22" s="49">
        <f>MID('入力シート'!$D140,COLUMN()-11,1)</f>
      </c>
      <c r="AR22" s="49">
        <f>MID('入力シート'!$D140,COLUMN()-11,1)</f>
      </c>
      <c r="AS22" s="49">
        <f>MID('入力シート'!$D140,COLUMN()-11,1)</f>
      </c>
      <c r="AT22" s="49">
        <f>MID('入力シート'!$D140,COLUMN()-11,1)</f>
      </c>
      <c r="AU22" s="49">
        <f>MID('入力シート'!$D140,COLUMN()-11,1)</f>
      </c>
      <c r="AV22" s="49">
        <f>MID('入力シート'!$D140,COLUMN()-11,1)</f>
      </c>
      <c r="AW22" s="49">
        <f>MID('入力シート'!$D140,COLUMN()-11,1)</f>
      </c>
      <c r="AX22" s="49">
        <f>MID('入力シート'!$D140,COLUMN()-11,1)</f>
      </c>
      <c r="AY22" s="49">
        <f>MID('入力シート'!$D140,COLUMN()-11,1)</f>
      </c>
      <c r="AZ22" s="49">
        <f>MID('入力シート'!$D140,COLUMN()-11,1)</f>
      </c>
      <c r="BA22" s="49">
        <f>MID('入力シート'!$D140,COLUMN()-11,1)</f>
      </c>
      <c r="BB22" s="49">
        <f>MID('入力シート'!$D140,COLUMN()-11,1)</f>
      </c>
      <c r="BC22" s="49">
        <f>MID('入力シート'!$D140,COLUMN()-11,1)</f>
      </c>
      <c r="BD22" s="49">
        <f>MID('入力シート'!$D140,COLUMN()-11,1)</f>
      </c>
      <c r="BE22" s="49">
        <f>MID('入力シート'!$D140,COLUMN()-11,1)</f>
      </c>
      <c r="BF22" s="49">
        <f>MID('入力シート'!$D140,COLUMN()-11,1)</f>
      </c>
      <c r="BG22" s="49">
        <f>MID('入力シート'!$D140,COLUMN()-11,1)</f>
      </c>
      <c r="BH22" s="49">
        <f>MID('入力シート'!$D140,COLUMN()-11,1)</f>
      </c>
      <c r="BI22" s="49">
        <f>MID('入力シート'!$D140,COLUMN()-11,1)</f>
      </c>
      <c r="BJ22" s="49">
        <f>MID('入力シート'!$D140,COLUMN()-11,1)</f>
      </c>
      <c r="BK22" s="49">
        <f>MID('入力シート'!$D140,COLUMN()-11,1)</f>
      </c>
      <c r="BL22" s="49">
        <f>MID('入力シート'!$D140,COLUMN()-11,1)</f>
      </c>
      <c r="BM22" s="49">
        <f>MID('入力シート'!$D140,COLUMN()-11,1)</f>
      </c>
      <c r="BN22" s="62">
        <f>MID('入力シート'!$D140,COLUMN()-11,1)</f>
      </c>
      <c r="BO22" s="51"/>
    </row>
    <row r="23" spans="2:41" ht="11.25" customHeight="1">
      <c r="B23" s="1300" t="s">
        <v>266</v>
      </c>
      <c r="C23" s="1041"/>
      <c r="D23" s="1041"/>
      <c r="E23" s="1041"/>
      <c r="F23" s="1124"/>
      <c r="G23" s="1055" t="s">
        <v>267</v>
      </c>
      <c r="H23" s="1041"/>
      <c r="I23" s="1124"/>
      <c r="J23" s="43"/>
      <c r="K23" s="25"/>
      <c r="L23" s="43"/>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25"/>
    </row>
    <row r="24" spans="2:41" s="58" customFormat="1" ht="7.5" customHeight="1">
      <c r="B24" s="892"/>
      <c r="C24" s="409"/>
      <c r="D24" s="409"/>
      <c r="E24" s="409"/>
      <c r="F24" s="893"/>
      <c r="G24" s="892"/>
      <c r="H24" s="409"/>
      <c r="I24" s="893"/>
      <c r="J24" s="28">
        <v>5</v>
      </c>
      <c r="K24" s="30"/>
      <c r="L24" s="46">
        <v>7</v>
      </c>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35">
        <v>66</v>
      </c>
    </row>
    <row r="25" spans="2:42" ht="19.5" customHeight="1">
      <c r="B25" s="892"/>
      <c r="C25" s="409"/>
      <c r="D25" s="409"/>
      <c r="E25" s="409"/>
      <c r="F25" s="893"/>
      <c r="G25" s="1056"/>
      <c r="H25" s="1046"/>
      <c r="I25" s="1125"/>
      <c r="J25" s="1301" t="s">
        <v>530</v>
      </c>
      <c r="K25" s="1302"/>
      <c r="L25" s="41">
        <f>MID('入力シート'!$D104,COLUMN()-11,1)</f>
      </c>
      <c r="M25" s="49">
        <f>MID('入力シート'!$D104,COLUMN()-11,1)</f>
      </c>
      <c r="N25" s="49">
        <f>MID('入力シート'!$D104,COLUMN()-11,1)</f>
      </c>
      <c r="O25" s="49">
        <f>MID('入力シート'!$D104,COLUMN()-11,1)</f>
      </c>
      <c r="P25" s="49">
        <f>MID('入力シート'!$D104,COLUMN()-11,1)</f>
      </c>
      <c r="Q25" s="49">
        <f>MID('入力シート'!$D104,COLUMN()-11,1)</f>
      </c>
      <c r="R25" s="49">
        <f>MID('入力シート'!$D104,COLUMN()-11,1)</f>
      </c>
      <c r="S25" s="49">
        <f>MID('入力シート'!$D104,COLUMN()-11,1)</f>
      </c>
      <c r="T25" s="49">
        <f>MID('入力シート'!$D104,COLUMN()-11,1)</f>
      </c>
      <c r="U25" s="49">
        <f>MID('入力シート'!$D104,COLUMN()-11,1)</f>
      </c>
      <c r="V25" s="49">
        <f>MID('入力シート'!$D104,COLUMN()-11,1)</f>
      </c>
      <c r="W25" s="49">
        <f>MID('入力シート'!$D104,COLUMN()-11,1)</f>
      </c>
      <c r="X25" s="49">
        <f>MID('入力シート'!$D104,COLUMN()-11,1)</f>
      </c>
      <c r="Y25" s="49">
        <f>MID('入力シート'!$D104,COLUMN()-11,1)</f>
      </c>
      <c r="Z25" s="49">
        <f>MID('入力シート'!$D104,COLUMN()-11,1)</f>
      </c>
      <c r="AA25" s="49">
        <f>MID('入力シート'!$D104,COLUMN()-11,1)</f>
      </c>
      <c r="AB25" s="49">
        <f>MID('入力シート'!$D104,COLUMN()-11,1)</f>
      </c>
      <c r="AC25" s="49">
        <f>MID('入力シート'!$D104,COLUMN()-11,1)</f>
      </c>
      <c r="AD25" s="49">
        <f>MID('入力シート'!$D104,COLUMN()-11,1)</f>
      </c>
      <c r="AE25" s="49">
        <f>MID('入力シート'!$D104,COLUMN()-11,1)</f>
      </c>
      <c r="AF25" s="49">
        <f>MID('入力シート'!$D104,COLUMN()-11,1)</f>
      </c>
      <c r="AG25" s="49">
        <f>MID('入力シート'!$D104,COLUMN()-11,1)</f>
      </c>
      <c r="AH25" s="49">
        <f>MID('入力シート'!$D104,COLUMN()-11,1)</f>
      </c>
      <c r="AI25" s="49">
        <f>MID('入力シート'!$D104,COLUMN()-11,1)</f>
      </c>
      <c r="AJ25" s="49">
        <f>MID('入力シート'!$D104,COLUMN()-11,1)</f>
      </c>
      <c r="AK25" s="49">
        <f>MID('入力シート'!$D104,COLUMN()-11,1)</f>
      </c>
      <c r="AL25" s="49">
        <f>MID('入力シート'!$D104,COLUMN()-11,1)</f>
      </c>
      <c r="AM25" s="49">
        <f>MID('入力シート'!$D104,COLUMN()-11,1)</f>
      </c>
      <c r="AN25" s="49">
        <f>MID('入力シート'!$D104,COLUMN()-11,1)</f>
      </c>
      <c r="AO25" s="42">
        <f>MID('入力シート'!$D104,COLUMN()-11,1)</f>
      </c>
      <c r="AP25" s="38"/>
    </row>
    <row r="26" spans="2:43" ht="11.25" customHeight="1">
      <c r="B26" s="892"/>
      <c r="C26" s="409"/>
      <c r="D26" s="409"/>
      <c r="E26" s="409"/>
      <c r="F26" s="893"/>
      <c r="G26" s="1055" t="s">
        <v>268</v>
      </c>
      <c r="H26" s="1041"/>
      <c r="I26" s="1124"/>
      <c r="J26" s="43"/>
      <c r="K26" s="25"/>
      <c r="L26" s="43"/>
      <c r="M26" s="44"/>
      <c r="N26" s="44"/>
      <c r="O26" s="44"/>
      <c r="P26" s="44"/>
      <c r="Q26" s="44"/>
      <c r="R26" s="44"/>
      <c r="S26" s="44"/>
      <c r="T26" s="44"/>
      <c r="U26" s="44"/>
      <c r="V26" s="44"/>
      <c r="W26" s="44"/>
      <c r="X26" s="44"/>
      <c r="Y26" s="44"/>
      <c r="Z26" s="44"/>
      <c r="AA26" s="44"/>
      <c r="AB26" s="44"/>
      <c r="AC26" s="44"/>
      <c r="AD26" s="44"/>
      <c r="AE26" s="25"/>
      <c r="AF26" s="1303" t="s">
        <v>1339</v>
      </c>
      <c r="AG26" s="1304"/>
      <c r="AH26" s="1305"/>
      <c r="AI26" s="53"/>
      <c r="AJ26" s="1303" t="s">
        <v>1339</v>
      </c>
      <c r="AK26" s="1304"/>
      <c r="AL26" s="1305"/>
      <c r="AM26" s="53"/>
      <c r="AN26" s="1303" t="s">
        <v>1339</v>
      </c>
      <c r="AO26" s="1304"/>
      <c r="AP26" s="1305"/>
      <c r="AQ26" s="53"/>
    </row>
    <row r="27" spans="2:43" s="58" customFormat="1" ht="7.5" customHeight="1">
      <c r="B27" s="892"/>
      <c r="C27" s="409"/>
      <c r="D27" s="409"/>
      <c r="E27" s="409"/>
      <c r="F27" s="893"/>
      <c r="G27" s="892"/>
      <c r="H27" s="409"/>
      <c r="I27" s="893"/>
      <c r="J27" s="28">
        <v>5</v>
      </c>
      <c r="K27" s="30"/>
      <c r="L27" s="46">
        <v>7</v>
      </c>
      <c r="M27" s="47"/>
      <c r="N27" s="47"/>
      <c r="O27" s="47"/>
      <c r="P27" s="47"/>
      <c r="Q27" s="47"/>
      <c r="R27" s="47"/>
      <c r="S27" s="47"/>
      <c r="T27" s="47"/>
      <c r="U27" s="47"/>
      <c r="V27" s="47"/>
      <c r="W27" s="47"/>
      <c r="X27" s="47"/>
      <c r="Y27" s="47"/>
      <c r="Z27" s="47"/>
      <c r="AA27" s="47"/>
      <c r="AB27" s="47"/>
      <c r="AC27" s="47"/>
      <c r="AD27" s="47"/>
      <c r="AE27" s="48"/>
      <c r="AF27" s="1306"/>
      <c r="AG27" s="1307"/>
      <c r="AH27" s="1308"/>
      <c r="AI27" s="32">
        <v>47</v>
      </c>
      <c r="AJ27" s="1306"/>
      <c r="AK27" s="1307"/>
      <c r="AL27" s="1308"/>
      <c r="AM27" s="32">
        <v>48</v>
      </c>
      <c r="AN27" s="1306"/>
      <c r="AO27" s="1307"/>
      <c r="AP27" s="1308"/>
      <c r="AQ27" s="32">
        <v>49</v>
      </c>
    </row>
    <row r="28" spans="2:43" ht="19.5" customHeight="1">
      <c r="B28" s="1056"/>
      <c r="C28" s="1046"/>
      <c r="D28" s="1046"/>
      <c r="E28" s="1046"/>
      <c r="F28" s="1125"/>
      <c r="G28" s="1056"/>
      <c r="H28" s="1046"/>
      <c r="I28" s="1125"/>
      <c r="J28" s="1301" t="s">
        <v>531</v>
      </c>
      <c r="K28" s="1302"/>
      <c r="L28" s="41">
        <f>MID('入力シート'!$D109,COLUMN()-11,1)</f>
      </c>
      <c r="M28" s="49">
        <f>MID('入力シート'!$D109,COLUMN()-11,1)</f>
      </c>
      <c r="N28" s="49">
        <f>MID('入力シート'!$D109,COLUMN()-11,1)</f>
      </c>
      <c r="O28" s="49">
        <f>MID('入力シート'!$D109,COLUMN()-11,1)</f>
      </c>
      <c r="P28" s="49">
        <f>MID('入力シート'!$D109,COLUMN()-11,1)</f>
      </c>
      <c r="Q28" s="49">
        <f>MID('入力シート'!$D109,COLUMN()-11,1)</f>
      </c>
      <c r="R28" s="49">
        <f>MID('入力シート'!$D109,COLUMN()-11,1)</f>
      </c>
      <c r="S28" s="49">
        <f>MID('入力シート'!$D109,COLUMN()-11,1)</f>
      </c>
      <c r="T28" s="49">
        <f>MID('入力シート'!$D109,COLUMN()-11,1)</f>
      </c>
      <c r="U28" s="49">
        <f>MID('入力シート'!$D109,COLUMN()-11,1)</f>
      </c>
      <c r="V28" s="49">
        <f>MID('入力シート'!$D109,COLUMN()-11,1)</f>
      </c>
      <c r="W28" s="49">
        <f>MID('入力シート'!$D109,COLUMN()-11,1)</f>
      </c>
      <c r="X28" s="49">
        <f>MID('入力シート'!$D109,COLUMN()-11,1)</f>
      </c>
      <c r="Y28" s="49">
        <f>MID('入力シート'!$D109,COLUMN()-11,1)</f>
      </c>
      <c r="Z28" s="49">
        <f>MID('入力シート'!$D109,COLUMN()-11,1)</f>
      </c>
      <c r="AA28" s="49">
        <f>MID('入力シート'!$D109,COLUMN()-11,1)</f>
      </c>
      <c r="AB28" s="49">
        <f>MID('入力シート'!$D109,COLUMN()-11,1)</f>
      </c>
      <c r="AC28" s="49">
        <f>MID('入力シート'!$D109,COLUMN()-11,1)</f>
      </c>
      <c r="AD28" s="49">
        <f>MID('入力シート'!$D109,COLUMN()-11,1)</f>
      </c>
      <c r="AE28" s="42">
        <f>MID('入力シート'!$D109,COLUMN()-11,1)</f>
      </c>
      <c r="AF28" s="1309"/>
      <c r="AG28" s="1310"/>
      <c r="AH28" s="1311"/>
      <c r="AI28" s="211"/>
      <c r="AJ28" s="1309"/>
      <c r="AK28" s="1310"/>
      <c r="AL28" s="1311"/>
      <c r="AM28" s="60"/>
      <c r="AN28" s="1309"/>
      <c r="AO28" s="1310"/>
      <c r="AP28" s="1311"/>
      <c r="AQ28" s="63"/>
    </row>
    <row r="29" spans="2:61" ht="11.25" customHeight="1">
      <c r="B29" s="45"/>
      <c r="C29" s="45"/>
      <c r="D29" s="45"/>
      <c r="E29" s="45"/>
      <c r="F29" s="45"/>
      <c r="G29" s="52"/>
      <c r="H29" s="52"/>
      <c r="I29" s="52"/>
      <c r="L29" s="1300" t="s">
        <v>270</v>
      </c>
      <c r="M29" s="1041"/>
      <c r="N29" s="1124"/>
      <c r="O29" s="44"/>
      <c r="P29" s="44"/>
      <c r="Q29" s="44"/>
      <c r="R29" s="44"/>
      <c r="S29" s="44"/>
      <c r="T29" s="25"/>
      <c r="U29" s="1300" t="s">
        <v>121</v>
      </c>
      <c r="V29" s="1041"/>
      <c r="W29" s="1124"/>
      <c r="X29" s="44"/>
      <c r="Y29" s="44"/>
      <c r="Z29" s="44"/>
      <c r="AA29" s="44"/>
      <c r="AB29" s="1300" t="s">
        <v>273</v>
      </c>
      <c r="AC29" s="1041"/>
      <c r="AD29" s="1124"/>
      <c r="AE29" s="64"/>
      <c r="AF29" s="65"/>
      <c r="AG29" s="65"/>
      <c r="AH29" s="25"/>
      <c r="AI29" s="1300" t="s">
        <v>275</v>
      </c>
      <c r="AJ29" s="409"/>
      <c r="AK29" s="893"/>
      <c r="AL29" s="53"/>
      <c r="AM29" s="1303" t="s">
        <v>1338</v>
      </c>
      <c r="AN29" s="1304"/>
      <c r="AO29" s="1305"/>
      <c r="AP29" s="366" t="s">
        <v>1340</v>
      </c>
      <c r="AQ29" s="366" t="s">
        <v>1341</v>
      </c>
      <c r="AR29" s="366" t="s">
        <v>1342</v>
      </c>
      <c r="AS29" s="366" t="s">
        <v>1344</v>
      </c>
      <c r="AT29" s="366" t="s">
        <v>1343</v>
      </c>
      <c r="AU29" s="366" t="s">
        <v>1345</v>
      </c>
      <c r="AV29" s="366" t="s">
        <v>1345</v>
      </c>
      <c r="AW29" s="366" t="s">
        <v>1345</v>
      </c>
      <c r="AX29" s="366" t="s">
        <v>1345</v>
      </c>
      <c r="AY29" s="366" t="s">
        <v>1345</v>
      </c>
      <c r="AZ29" s="366" t="s">
        <v>1345</v>
      </c>
      <c r="BA29" s="366" t="s">
        <v>1345</v>
      </c>
      <c r="BB29" s="366" t="s">
        <v>1345</v>
      </c>
      <c r="BC29" s="366" t="s">
        <v>1345</v>
      </c>
      <c r="BD29" s="366" t="s">
        <v>1345</v>
      </c>
      <c r="BE29" s="366" t="s">
        <v>1345</v>
      </c>
      <c r="BF29" s="366" t="s">
        <v>1345</v>
      </c>
      <c r="BG29" s="366" t="s">
        <v>1345</v>
      </c>
      <c r="BH29" s="366" t="s">
        <v>1345</v>
      </c>
      <c r="BI29" s="366" t="s">
        <v>1345</v>
      </c>
    </row>
    <row r="30" spans="2:61" s="58" customFormat="1" ht="7.5" customHeight="1">
      <c r="B30" s="45"/>
      <c r="C30" s="45"/>
      <c r="D30" s="45"/>
      <c r="E30" s="45"/>
      <c r="F30" s="45"/>
      <c r="G30" s="52"/>
      <c r="H30" s="52"/>
      <c r="I30" s="52"/>
      <c r="L30" s="892"/>
      <c r="M30" s="409"/>
      <c r="N30" s="893"/>
      <c r="O30" s="55">
        <v>50</v>
      </c>
      <c r="P30" s="47"/>
      <c r="Q30" s="50"/>
      <c r="R30" s="56"/>
      <c r="S30" s="66"/>
      <c r="T30" s="67" t="s">
        <v>271</v>
      </c>
      <c r="U30" s="892"/>
      <c r="V30" s="409"/>
      <c r="W30" s="893"/>
      <c r="X30" s="55">
        <v>56</v>
      </c>
      <c r="Y30" s="47"/>
      <c r="Z30" s="47"/>
      <c r="AA30" s="61" t="s">
        <v>272</v>
      </c>
      <c r="AB30" s="892"/>
      <c r="AC30" s="409"/>
      <c r="AD30" s="893"/>
      <c r="AE30" s="46">
        <v>60</v>
      </c>
      <c r="AF30" s="56"/>
      <c r="AH30" s="61" t="s">
        <v>274</v>
      </c>
      <c r="AI30" s="892"/>
      <c r="AJ30" s="409"/>
      <c r="AK30" s="893"/>
      <c r="AL30" s="68">
        <v>64</v>
      </c>
      <c r="AM30" s="1306"/>
      <c r="AN30" s="1307"/>
      <c r="AO30" s="1308"/>
      <c r="AP30" s="32">
        <v>65</v>
      </c>
      <c r="AQ30" s="32">
        <v>66</v>
      </c>
      <c r="AR30" s="32">
        <v>67</v>
      </c>
      <c r="AS30" s="32">
        <v>68</v>
      </c>
      <c r="AT30" s="32">
        <v>69</v>
      </c>
      <c r="AU30" s="32">
        <v>70</v>
      </c>
      <c r="AV30" s="32">
        <v>71</v>
      </c>
      <c r="AW30" s="32">
        <v>72</v>
      </c>
      <c r="AX30" s="32">
        <v>73</v>
      </c>
      <c r="AY30" s="32">
        <v>74</v>
      </c>
      <c r="AZ30" s="32">
        <v>75</v>
      </c>
      <c r="BA30" s="32">
        <v>76</v>
      </c>
      <c r="BB30" s="32">
        <v>77</v>
      </c>
      <c r="BC30" s="32">
        <v>78</v>
      </c>
      <c r="BD30" s="32">
        <v>79</v>
      </c>
      <c r="BE30" s="32">
        <v>80</v>
      </c>
      <c r="BF30" s="32">
        <v>81</v>
      </c>
      <c r="BG30" s="32">
        <v>82</v>
      </c>
      <c r="BH30" s="32">
        <v>83</v>
      </c>
      <c r="BI30" s="32">
        <v>84</v>
      </c>
    </row>
    <row r="31" spans="2:61" ht="19.5" customHeight="1">
      <c r="B31" s="45"/>
      <c r="C31" s="45"/>
      <c r="D31" s="45"/>
      <c r="E31" s="45"/>
      <c r="F31" s="45"/>
      <c r="G31" s="52"/>
      <c r="H31" s="52"/>
      <c r="I31" s="52"/>
      <c r="L31" s="1056"/>
      <c r="M31" s="1046"/>
      <c r="N31" s="1125"/>
      <c r="O31" s="59">
        <f>MID(TEXT('出力シート１'!$M31,"??????"),COLUMN()-14,1)</f>
      </c>
      <c r="P31" s="59">
        <f>MID(TEXT('出力シート１'!$M31,"??????"),COLUMN()-14,1)</f>
      </c>
      <c r="Q31" s="59">
        <f>MID(TEXT('出力シート１'!$M31,"??????"),COLUMN()-14,1)</f>
      </c>
      <c r="R31" s="59">
        <f>MID(TEXT('出力シート１'!$M31,"??????"),COLUMN()-14,1)</f>
      </c>
      <c r="S31" s="59">
        <f>MID(TEXT('出力シート１'!$M31,"??????"),COLUMN()-14,1)</f>
      </c>
      <c r="T31" s="59">
        <f>MID(TEXT('出力シート１'!$M31,"??????"),COLUMN()-14,1)</f>
      </c>
      <c r="U31" s="1056"/>
      <c r="V31" s="1046"/>
      <c r="W31" s="1125"/>
      <c r="X31" s="59" t="str">
        <f>MID(TEXT('出力シート１'!$AK35,"???0"),COLUMN()-23,1)</f>
        <v> </v>
      </c>
      <c r="Y31" s="59" t="str">
        <f>MID(TEXT('出力シート１'!$AK35,"???0"),COLUMN()-23,1)</f>
        <v> </v>
      </c>
      <c r="Z31" s="59" t="str">
        <f>MID(TEXT('出力シート１'!$AK35,"???0"),COLUMN()-23,1)</f>
        <v> </v>
      </c>
      <c r="AA31" s="59" t="str">
        <f>MID(TEXT('出力シート１'!$AK35,"???0"),COLUMN()-23,1)</f>
        <v>0</v>
      </c>
      <c r="AB31" s="1056"/>
      <c r="AC31" s="1046"/>
      <c r="AD31" s="1125"/>
      <c r="AE31" s="41" t="str">
        <f>MID(TEXT('出力シート１'!$AK36,"???0"),COLUMN()-30,1)</f>
        <v> </v>
      </c>
      <c r="AF31" s="49" t="str">
        <f>MID(TEXT('出力シート１'!$AK36,"???0"),COLUMN()-30,1)</f>
        <v> </v>
      </c>
      <c r="AG31" s="49" t="str">
        <f>MID(TEXT('出力シート１'!$AK36,"???0"),COLUMN()-30,1)</f>
        <v> </v>
      </c>
      <c r="AH31" s="42" t="str">
        <f>MID(TEXT('出力シート１'!$AK36,"???0"),COLUMN()-30,1)</f>
        <v>0</v>
      </c>
      <c r="AI31" s="1056"/>
      <c r="AJ31" s="1046"/>
      <c r="AK31" s="1125"/>
      <c r="AL31" s="60">
        <f>IF('入力シート'!D199=1,1,"")</f>
      </c>
      <c r="AM31" s="1309"/>
      <c r="AN31" s="1310"/>
      <c r="AO31" s="1311"/>
      <c r="AP31" s="63">
        <f>IF('入力シート'!D203=1,1,"")</f>
      </c>
      <c r="AQ31" s="63">
        <f>IF('入力シート'!D210=1,1,"")</f>
      </c>
      <c r="AR31" s="63">
        <f>IF('入力シート'!D214=1,1,"")</f>
      </c>
      <c r="AS31" s="63">
        <f>IF('入力シート'!D218=1,1,"")</f>
      </c>
      <c r="AT31" s="63">
        <f>IF('入力シート'!D222=1,1,"")</f>
      </c>
      <c r="AU31" s="63"/>
      <c r="AV31" s="63"/>
      <c r="AW31" s="63"/>
      <c r="AX31" s="63"/>
      <c r="AY31" s="63"/>
      <c r="AZ31" s="63"/>
      <c r="BA31" s="63"/>
      <c r="BB31" s="63"/>
      <c r="BC31" s="63"/>
      <c r="BD31" s="63"/>
      <c r="BE31" s="63"/>
      <c r="BF31" s="63"/>
      <c r="BG31" s="63"/>
      <c r="BH31" s="63"/>
      <c r="BI31" s="63"/>
    </row>
    <row r="32" spans="2:6" ht="19.5" customHeight="1">
      <c r="B32" s="1334" t="s">
        <v>276</v>
      </c>
      <c r="C32" s="1335"/>
      <c r="D32" s="1335"/>
      <c r="E32" s="1335"/>
      <c r="F32" s="1336"/>
    </row>
    <row r="33" spans="2:48" ht="11.25" customHeight="1">
      <c r="B33" s="1300" t="s">
        <v>278</v>
      </c>
      <c r="C33" s="1041"/>
      <c r="D33" s="1041"/>
      <c r="E33" s="1041"/>
      <c r="F33" s="1124"/>
      <c r="G33" s="1055" t="s">
        <v>279</v>
      </c>
      <c r="H33" s="1041"/>
      <c r="I33" s="1124"/>
      <c r="J33" s="43"/>
      <c r="K33" s="25"/>
      <c r="L33" s="43"/>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51"/>
    </row>
    <row r="34" spans="2:51" s="58" customFormat="1" ht="7.5" customHeight="1">
      <c r="B34" s="892"/>
      <c r="C34" s="409"/>
      <c r="D34" s="409"/>
      <c r="E34" s="409"/>
      <c r="F34" s="893"/>
      <c r="G34" s="892"/>
      <c r="H34" s="409"/>
      <c r="I34" s="893"/>
      <c r="J34" s="28">
        <v>5</v>
      </c>
      <c r="K34" s="30"/>
      <c r="L34" s="46">
        <v>7</v>
      </c>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61">
        <v>78</v>
      </c>
      <c r="AV34" s="75"/>
      <c r="AY34" s="74"/>
    </row>
    <row r="35" spans="2:51" ht="19.5" customHeight="1">
      <c r="B35" s="1056"/>
      <c r="C35" s="1046"/>
      <c r="D35" s="1046"/>
      <c r="E35" s="1046"/>
      <c r="F35" s="1125"/>
      <c r="G35" s="1056"/>
      <c r="H35" s="1046"/>
      <c r="I35" s="1125"/>
      <c r="J35" s="1301" t="s">
        <v>532</v>
      </c>
      <c r="K35" s="1302"/>
      <c r="L35" s="41">
        <f>IF('入力シート'!$AP228=TRUE,"#",MID('入力シート'!$D232,COLUMN()-11,1))</f>
      </c>
      <c r="M35" s="59">
        <f>IF('入力シート'!$AP228=TRUE,"",MID('入力シート'!$D232,COLUMN()-11,1))</f>
      </c>
      <c r="N35" s="49">
        <f>IF('入力シート'!$AP228=TRUE,"",MID('入力シート'!$D232,COLUMN()-11,1))</f>
      </c>
      <c r="O35" s="49">
        <f>IF('入力シート'!$AP228=TRUE,"",MID('入力シート'!$D232,COLUMN()-11,1))</f>
      </c>
      <c r="P35" s="49">
        <f>IF('入力シート'!$AP228=TRUE,"",MID('入力シート'!$D232,COLUMN()-11,1))</f>
      </c>
      <c r="Q35" s="49">
        <f>IF('入力シート'!$AP228=TRUE,"",MID('入力シート'!$D232,COLUMN()-11,1))</f>
      </c>
      <c r="R35" s="49">
        <f>IF('入力シート'!$AP228=TRUE,"",MID('入力シート'!$D232,COLUMN()-11,1))</f>
      </c>
      <c r="S35" s="49">
        <f>IF('入力シート'!$AP228=TRUE,"",MID('入力シート'!$D232,COLUMN()-11,1))</f>
      </c>
      <c r="T35" s="49">
        <f>IF('入力シート'!$AP228=TRUE,"",MID('入力シート'!$D232,COLUMN()-11,1))</f>
      </c>
      <c r="U35" s="49">
        <f>IF('入力シート'!$AP228=TRUE,"",MID('入力シート'!$D232,COLUMN()-11,1))</f>
      </c>
      <c r="V35" s="49">
        <f>IF('入力シート'!$AP228=TRUE,"",MID('入力シート'!$D232,COLUMN()-11,1))</f>
      </c>
      <c r="W35" s="49">
        <f>IF('入力シート'!$AP228=TRUE,"",MID('入力シート'!$D232,COLUMN()-11,1))</f>
      </c>
      <c r="X35" s="49">
        <f>IF('入力シート'!$AP228=TRUE,"",MID('入力シート'!$D232,COLUMN()-11,1))</f>
      </c>
      <c r="Y35" s="49">
        <f>IF('入力シート'!$AP228=TRUE,"",MID('入力シート'!$D232,COLUMN()-11,1))</f>
      </c>
      <c r="Z35" s="49">
        <f>IF('入力シート'!$AP228=TRUE,"",MID('入力シート'!$D232,COLUMN()-11,1))</f>
      </c>
      <c r="AA35" s="49">
        <f>IF('入力シート'!$AP228=TRUE,"",MID('入力シート'!$D232,COLUMN()-11,1))</f>
      </c>
      <c r="AB35" s="49">
        <f>IF('入力シート'!$AP228=TRUE,"",MID('入力シート'!$D232,COLUMN()-11,1))</f>
      </c>
      <c r="AC35" s="49">
        <f>IF('入力シート'!$AP228=TRUE,"",MID('入力シート'!$D232,COLUMN()-11,1))</f>
      </c>
      <c r="AD35" s="49">
        <f>IF('入力シート'!$AP228=TRUE,"",MID('入力シート'!$D232,COLUMN()-11,1))</f>
      </c>
      <c r="AE35" s="49">
        <f>IF('入力シート'!$AP228=TRUE,"",MID('入力シート'!$D232,COLUMN()-11,1))</f>
      </c>
      <c r="AF35" s="49">
        <f>IF('入力シート'!$AP228=TRUE,"",MID('入力シート'!$D232,COLUMN()-11,1))</f>
      </c>
      <c r="AG35" s="49">
        <f>IF('入力シート'!$AP228=TRUE,"",MID('入力シート'!$D232,COLUMN()-11,1))</f>
      </c>
      <c r="AH35" s="49">
        <f>IF('入力シート'!$AP228=TRUE,"",MID('入力シート'!$D232,COLUMN()-11,1))</f>
      </c>
      <c r="AI35" s="49">
        <f>IF('入力シート'!$AP228=TRUE,"",MID('入力シート'!$D232,COLUMN()-11,1))</f>
      </c>
      <c r="AJ35" s="49">
        <f>IF('入力シート'!$AP228=TRUE,"",MID('入力シート'!$D232,COLUMN()-11,1))</f>
      </c>
      <c r="AK35" s="49">
        <f>IF('入力シート'!$AP228=TRUE,"",MID('入力シート'!$D232,COLUMN()-11,1))</f>
      </c>
      <c r="AL35" s="49">
        <f>IF('入力シート'!$AP228=TRUE,"",MID('入力シート'!$D232,COLUMN()-11,1))</f>
      </c>
      <c r="AM35" s="49">
        <f>IF('入力シート'!$AP228=TRUE,"",MID('入力シート'!$D232,COLUMN()-11,1))</f>
      </c>
      <c r="AN35" s="49">
        <f>IF('入力シート'!$AP228=TRUE,"",MID('入力シート'!$D232,COLUMN()-11,1))</f>
      </c>
      <c r="AO35" s="49">
        <f>IF('入力シート'!$AP228=TRUE,"",MID('入力シート'!$D232,COLUMN()-11,1))</f>
      </c>
      <c r="AP35" s="49">
        <f>IF('入力シート'!$AP228=TRUE,"",MID('入力シート'!$D232,COLUMN()-11,1))</f>
      </c>
      <c r="AQ35" s="49">
        <f>IF('入力シート'!$AP228=TRUE,"",MID('入力シート'!$D232,COLUMN()-11,1))</f>
      </c>
      <c r="AR35" s="49">
        <f>IF('入力シート'!$AP228=TRUE,"",MID('入力シート'!$D232,COLUMN()-11,1))</f>
      </c>
      <c r="AS35" s="49">
        <f>IF('入力シート'!$AP228=TRUE,"",MID('入力シート'!$D232,COLUMN()-11,1))</f>
      </c>
      <c r="AT35" s="49">
        <f>IF('入力シート'!$AP228=TRUE,"",MID('入力シート'!$D232,COLUMN()-11,1))</f>
      </c>
      <c r="AU35" s="42">
        <f>IF('入力シート'!$AP228=TRUE,"",MID('入力シート'!$D232,COLUMN()-11,1))</f>
      </c>
      <c r="AV35" s="99"/>
      <c r="AW35" s="98"/>
      <c r="AX35" s="98"/>
      <c r="AY35" s="98"/>
    </row>
    <row r="36" spans="2:66" ht="11.25" customHeight="1">
      <c r="B36" s="45"/>
      <c r="C36" s="45"/>
      <c r="D36" s="45"/>
      <c r="E36" s="45"/>
      <c r="F36" s="45"/>
      <c r="G36" s="52"/>
      <c r="H36" s="52"/>
      <c r="I36" s="52"/>
      <c r="L36" s="1300" t="s">
        <v>258</v>
      </c>
      <c r="M36" s="1041"/>
      <c r="N36" s="1124"/>
      <c r="O36" s="44"/>
      <c r="P36" s="44"/>
      <c r="Q36" s="44"/>
      <c r="R36" s="44"/>
      <c r="S36" s="44"/>
      <c r="T36" s="44"/>
      <c r="U36" s="44"/>
      <c r="V36" s="44"/>
      <c r="W36" s="44"/>
      <c r="X36" s="44"/>
      <c r="Y36" s="44"/>
      <c r="Z36" s="44"/>
      <c r="AA36" s="44"/>
      <c r="AB36" s="44"/>
      <c r="AC36" s="25"/>
      <c r="AD36" s="1300" t="s">
        <v>259</v>
      </c>
      <c r="AE36" s="1041"/>
      <c r="AF36" s="1124"/>
      <c r="AG36" s="44"/>
      <c r="AH36" s="44"/>
      <c r="AI36" s="44"/>
      <c r="AJ36" s="44"/>
      <c r="AK36" s="44"/>
      <c r="AL36" s="44"/>
      <c r="AM36" s="44"/>
      <c r="AN36" s="44"/>
      <c r="AO36" s="44"/>
      <c r="AP36" s="44"/>
      <c r="AQ36" s="44"/>
      <c r="AR36" s="44"/>
      <c r="AS36" s="44"/>
      <c r="AT36" s="44"/>
      <c r="AU36" s="44"/>
      <c r="AV36" s="97"/>
      <c r="BJ36"/>
      <c r="BK36"/>
      <c r="BL36"/>
      <c r="BM36"/>
      <c r="BN36"/>
    </row>
    <row r="37" spans="2:66" s="58" customFormat="1" ht="7.5" customHeight="1">
      <c r="B37" s="45"/>
      <c r="C37" s="45"/>
      <c r="D37" s="45"/>
      <c r="E37" s="45"/>
      <c r="F37" s="45"/>
      <c r="G37" s="52"/>
      <c r="H37" s="52"/>
      <c r="I37" s="52"/>
      <c r="L37" s="892"/>
      <c r="M37" s="409"/>
      <c r="N37" s="893"/>
      <c r="O37" s="55"/>
      <c r="P37" s="47"/>
      <c r="Q37" s="50"/>
      <c r="R37" s="56"/>
      <c r="S37" s="57"/>
      <c r="T37" s="47"/>
      <c r="U37" s="47"/>
      <c r="V37" s="47"/>
      <c r="W37" s="47"/>
      <c r="X37" s="47"/>
      <c r="Y37" s="47"/>
      <c r="Z37" s="47"/>
      <c r="AA37" s="47"/>
      <c r="AB37" s="47"/>
      <c r="AC37" s="35">
        <v>93</v>
      </c>
      <c r="AD37" s="892"/>
      <c r="AE37" s="409"/>
      <c r="AF37" s="893"/>
      <c r="AG37" s="55"/>
      <c r="AH37" s="47"/>
      <c r="AI37" s="47"/>
      <c r="AJ37" s="47"/>
      <c r="AK37" s="47"/>
      <c r="AL37" s="47"/>
      <c r="AM37" s="47"/>
      <c r="AN37" s="47"/>
      <c r="AO37" s="47"/>
      <c r="AP37" s="47"/>
      <c r="AQ37" s="47"/>
      <c r="AR37" s="47"/>
      <c r="AS37" s="47"/>
      <c r="AT37" s="47"/>
      <c r="AU37" s="61">
        <v>108</v>
      </c>
      <c r="AV37" s="97"/>
      <c r="AW37" s="74"/>
      <c r="BJ37"/>
      <c r="BK37"/>
      <c r="BL37"/>
      <c r="BM37"/>
      <c r="BN37"/>
    </row>
    <row r="38" spans="2:66" ht="19.5" customHeight="1">
      <c r="B38" s="45"/>
      <c r="C38" s="45"/>
      <c r="D38" s="45"/>
      <c r="E38" s="205"/>
      <c r="F38" s="45"/>
      <c r="G38" s="52"/>
      <c r="H38" s="52"/>
      <c r="I38" s="52"/>
      <c r="L38" s="1056"/>
      <c r="M38" s="1046"/>
      <c r="N38" s="1125"/>
      <c r="O38" s="59">
        <f>IF('入力シート'!$AP228=TRUE,"#",MID('入力シート'!$D253,COLUMN()-14,1))</f>
      </c>
      <c r="P38" s="59">
        <f>IF('入力シート'!$AP228=TRUE,"",MID('入力シート'!$D253,COLUMN()-14,1))</f>
      </c>
      <c r="Q38" s="59">
        <f>IF('入力シート'!$AP228=TRUE,"",MID('入力シート'!$D253,COLUMN()-14,1))</f>
      </c>
      <c r="R38" s="59">
        <f>IF('入力シート'!$AP228=TRUE,"",MID('入力シート'!$D253,COLUMN()-14,1))</f>
      </c>
      <c r="S38" s="59">
        <f>IF('入力シート'!$AP228=TRUE,"",MID('入力シート'!$D253,COLUMN()-14,1))</f>
      </c>
      <c r="T38" s="59">
        <f>IF('入力シート'!$AP228=TRUE,"",MID('入力シート'!$D253,COLUMN()-14,1))</f>
      </c>
      <c r="U38" s="59">
        <f>IF('入力シート'!$AP228=TRUE,"",MID('入力シート'!$D253,COLUMN()-14,1))</f>
      </c>
      <c r="V38" s="59">
        <f>IF('入力シート'!$AP228=TRUE,"",MID('入力シート'!$D253,COLUMN()-14,1))</f>
      </c>
      <c r="W38" s="59">
        <f>IF('入力シート'!$AP228=TRUE,"",MID('入力シート'!$D253,COLUMN()-14,1))</f>
      </c>
      <c r="X38" s="59">
        <f>IF('入力シート'!$AP228=TRUE,"",MID('入力シート'!$D253,COLUMN()-14,1))</f>
      </c>
      <c r="Y38" s="59">
        <f>IF('入力シート'!$AP228=TRUE,"",MID('入力シート'!$D253,COLUMN()-14,1))</f>
      </c>
      <c r="Z38" s="59">
        <f>IF('入力シート'!$AP228=TRUE,"",MID('入力シート'!$D253,COLUMN()-14,1))</f>
      </c>
      <c r="AA38" s="59">
        <f>IF('入力シート'!$AP228=TRUE,"",MID('入力シート'!$D253,COLUMN()-14,1))</f>
      </c>
      <c r="AB38" s="59">
        <f>IF('入力シート'!$AP228=TRUE,"",MID('入力シート'!$D253,COLUMN()-14,1))</f>
      </c>
      <c r="AC38" s="59">
        <f>IF('入力シート'!$AP228=TRUE,"",MID('入力シート'!$D253,COLUMN()-14,1))</f>
      </c>
      <c r="AD38" s="1056"/>
      <c r="AE38" s="1046"/>
      <c r="AF38" s="1125"/>
      <c r="AG38" s="59">
        <f>IF('入力シート'!$AP228=TRUE,"#",MID('入力シート'!$D254,COLUMN()-32,1))</f>
      </c>
      <c r="AH38" s="59">
        <f>IF('入力シート'!$AP228=TRUE,"",MID('入力シート'!$D254,COLUMN()-32,1))</f>
      </c>
      <c r="AI38" s="59">
        <f>IF('入力シート'!$AP228=TRUE,"",MID('入力シート'!$D254,COLUMN()-32,1))</f>
      </c>
      <c r="AJ38" s="59">
        <f>IF('入力シート'!$AP228=TRUE,"",MID('入力シート'!$D254,COLUMN()-32,1))</f>
      </c>
      <c r="AK38" s="59">
        <f>IF('入力シート'!$AP228=TRUE,"",MID('入力シート'!$D254,COLUMN()-32,1))</f>
      </c>
      <c r="AL38" s="59">
        <f>IF('入力シート'!$AP228=TRUE,"",MID('入力シート'!$D254,COLUMN()-32,1))</f>
      </c>
      <c r="AM38" s="59">
        <f>IF('入力シート'!$AP228=TRUE,"",MID('入力シート'!$D254,COLUMN()-32,1))</f>
      </c>
      <c r="AN38" s="59">
        <f>IF('入力シート'!$AP228=TRUE,"",MID('入力シート'!$D254,COLUMN()-32,1))</f>
      </c>
      <c r="AO38" s="59">
        <f>IF('入力シート'!$AP228=TRUE,"",MID('入力シート'!$D254,COLUMN()-32,1))</f>
      </c>
      <c r="AP38" s="59">
        <f>IF('入力シート'!$AP228=TRUE,"",MID('入力シート'!$D254,COLUMN()-32,1))</f>
      </c>
      <c r="AQ38" s="59">
        <f>IF('入力シート'!$AP228=TRUE,"",MID('入力シート'!$D254,COLUMN()-32,1))</f>
      </c>
      <c r="AR38" s="59">
        <f>IF('入力シート'!$AP228=TRUE,"",MID('入力シート'!$D254,COLUMN()-32,1))</f>
      </c>
      <c r="AS38" s="59">
        <f>IF('入力シート'!$AP228=TRUE,"",MID('入力シート'!$D254,COLUMN()-32,1))</f>
      </c>
      <c r="AT38" s="59">
        <f>IF('入力シート'!$AP228=TRUE,"",MID('入力シート'!$D254,COLUMN()-32,1))</f>
      </c>
      <c r="AU38" s="59">
        <f>IF('入力シート'!$AP228=TRUE,"",MID('入力シート'!$D254,COLUMN()-32,1))</f>
      </c>
      <c r="AV38" s="97"/>
      <c r="BH38" s="350">
        <f>SUM(BJ38:BN38)</f>
        <v>0</v>
      </c>
      <c r="BI38" s="45"/>
      <c r="BJ38"/>
      <c r="BK38"/>
      <c r="BL38"/>
      <c r="BM38"/>
      <c r="BN38"/>
    </row>
    <row r="39" spans="2:31" ht="11.25" customHeight="1">
      <c r="B39" s="1300" t="s">
        <v>261</v>
      </c>
      <c r="C39" s="1041"/>
      <c r="D39" s="1041"/>
      <c r="E39" s="1041"/>
      <c r="F39" s="1124"/>
      <c r="G39" s="1300" t="s">
        <v>262</v>
      </c>
      <c r="H39" s="1041"/>
      <c r="I39" s="1124"/>
      <c r="J39" s="43"/>
      <c r="K39" s="25"/>
      <c r="L39" s="43"/>
      <c r="M39" s="44"/>
      <c r="N39" s="44"/>
      <c r="O39" s="44"/>
      <c r="P39" s="44"/>
      <c r="Q39" s="44"/>
      <c r="R39" s="44"/>
      <c r="S39" s="69"/>
      <c r="T39" s="1300" t="s">
        <v>264</v>
      </c>
      <c r="U39" s="1326"/>
      <c r="V39" s="1327"/>
      <c r="W39" s="44"/>
      <c r="X39" s="44"/>
      <c r="Y39" s="1300" t="s">
        <v>265</v>
      </c>
      <c r="Z39" s="1041"/>
      <c r="AA39" s="1124"/>
      <c r="AB39" s="44"/>
      <c r="AC39" s="44"/>
      <c r="AD39" s="44"/>
      <c r="AE39" s="25"/>
    </row>
    <row r="40" spans="2:31" s="58" customFormat="1" ht="7.5" customHeight="1">
      <c r="B40" s="892"/>
      <c r="C40" s="409"/>
      <c r="D40" s="409"/>
      <c r="E40" s="409"/>
      <c r="F40" s="893"/>
      <c r="G40" s="892"/>
      <c r="H40" s="409"/>
      <c r="I40" s="893"/>
      <c r="J40" s="28">
        <v>5</v>
      </c>
      <c r="K40" s="30"/>
      <c r="L40" s="46">
        <v>7</v>
      </c>
      <c r="M40" s="47"/>
      <c r="N40" s="61">
        <v>9</v>
      </c>
      <c r="O40" s="1324" t="s">
        <v>527</v>
      </c>
      <c r="P40" s="55">
        <v>10</v>
      </c>
      <c r="Q40" s="47"/>
      <c r="R40" s="47"/>
      <c r="S40" s="61">
        <v>13</v>
      </c>
      <c r="T40" s="1328"/>
      <c r="U40" s="1329"/>
      <c r="V40" s="1330"/>
      <c r="W40" s="55">
        <v>14</v>
      </c>
      <c r="X40" s="61">
        <v>15</v>
      </c>
      <c r="Y40" s="892"/>
      <c r="Z40" s="409"/>
      <c r="AA40" s="893"/>
      <c r="AB40" s="55">
        <v>16</v>
      </c>
      <c r="AC40" s="47"/>
      <c r="AD40" s="47"/>
      <c r="AE40" s="35">
        <v>23</v>
      </c>
    </row>
    <row r="41" spans="2:51" ht="19.5" customHeight="1">
      <c r="B41" s="892"/>
      <c r="C41" s="409"/>
      <c r="D41" s="409"/>
      <c r="E41" s="409"/>
      <c r="F41" s="893"/>
      <c r="G41" s="1056"/>
      <c r="H41" s="1046"/>
      <c r="I41" s="1125"/>
      <c r="J41" s="1301" t="s">
        <v>533</v>
      </c>
      <c r="K41" s="1302"/>
      <c r="L41" s="204">
        <f>IF('入力シート'!$AP228=TRUE,"#",MID('入力シート'!$D237,COLUMN()-11,1))</f>
      </c>
      <c r="M41" s="49">
        <f>IF('入力シート'!$AP228=TRUE,"",MID('入力シート'!$D237,COLUMN()-11,1))</f>
      </c>
      <c r="N41" s="42">
        <f>IF('入力シート'!$AP228=TRUE,"",MID('入力シート'!$D237,COLUMN()-11,1))</f>
      </c>
      <c r="O41" s="1325"/>
      <c r="P41" s="59">
        <f>IF('入力シート'!$AP228=TRUE,"#",MID('入力シート'!$H237,COLUMN()-15,1))</f>
      </c>
      <c r="Q41" s="59">
        <f>IF('入力シート'!$AP228=TRUE,"",MID('入力シート'!$H237,COLUMN()-15,1))</f>
      </c>
      <c r="R41" s="59">
        <f>IF('入力シート'!$AP228=TRUE,"",MID('入力シート'!$H237,COLUMN()-15,1))</f>
      </c>
      <c r="S41" s="59">
        <f>IF('入力シート'!$AP228=TRUE,"",MID('入力シート'!$H237,COLUMN()-15,1))</f>
      </c>
      <c r="T41" s="1331"/>
      <c r="U41" s="1332"/>
      <c r="V41" s="1333"/>
      <c r="W41" s="59">
        <f>IF('入力シート'!$AP228=TRUE,"#",MID('入力シート'!$D241,COLUMN()-22,1))</f>
      </c>
      <c r="X41" s="59">
        <f>IF('入力シート'!$AP228=TRUE,"",MID('入力シート'!$D241,COLUMN()-22,1))</f>
      </c>
      <c r="Y41" s="1056"/>
      <c r="Z41" s="1046"/>
      <c r="AA41" s="1125"/>
      <c r="AB41" s="59">
        <f>IF('入力シート'!$AP228=TRUE,"#",MID('入力シート'!$D241,COLUMN()-24,1))</f>
      </c>
      <c r="AC41" s="59">
        <f>IF('入力シート'!$AP228=TRUE,"",MID('入力シート'!$D241,COLUMN()-24,1))</f>
      </c>
      <c r="AD41" s="59">
        <f>IF('入力シート'!$AP228=TRUE,"",MID('入力シート'!$D241,COLUMN()-24,1))</f>
      </c>
      <c r="AE41" s="59">
        <f>IF('入力シート'!$AP228=TRUE,"",MID('入力シート'!$D241,COLUMN()-24,1))</f>
      </c>
      <c r="AF41" s="38"/>
      <c r="AG41" s="37"/>
      <c r="AH41" s="37"/>
      <c r="AI41" s="37"/>
      <c r="AJ41" s="37"/>
      <c r="AK41" s="37"/>
      <c r="AL41" s="37"/>
      <c r="AM41" s="37"/>
      <c r="AN41" s="37"/>
      <c r="AO41" s="37"/>
      <c r="AP41" s="37"/>
      <c r="AQ41" s="37"/>
      <c r="AR41" s="37"/>
      <c r="AS41" s="37"/>
      <c r="AT41" s="37"/>
      <c r="AU41" s="37"/>
      <c r="AV41" s="37"/>
      <c r="AW41" s="37"/>
      <c r="AX41" s="37"/>
      <c r="AY41" s="37"/>
    </row>
    <row r="42" spans="2:66" ht="11.25" customHeight="1">
      <c r="B42" s="892"/>
      <c r="C42" s="409"/>
      <c r="D42" s="409"/>
      <c r="E42" s="409"/>
      <c r="F42" s="893"/>
      <c r="G42" s="1300" t="s">
        <v>263</v>
      </c>
      <c r="H42" s="1041"/>
      <c r="I42" s="1124"/>
      <c r="J42" s="43"/>
      <c r="K42" s="25"/>
      <c r="L42" s="43"/>
      <c r="M42" s="44"/>
      <c r="N42" s="44"/>
      <c r="O42" s="44"/>
      <c r="P42" s="44"/>
      <c r="Q42" s="44"/>
      <c r="R42" s="44"/>
      <c r="S42" s="44"/>
      <c r="T42" s="44"/>
      <c r="U42" s="44"/>
      <c r="V42" s="44"/>
      <c r="W42" s="44"/>
      <c r="X42" s="44"/>
      <c r="Y42" s="44"/>
      <c r="Z42" s="44"/>
      <c r="AA42" s="44"/>
      <c r="AB42" s="44"/>
      <c r="AC42" s="44"/>
      <c r="AD42" s="44"/>
      <c r="AE42" s="44"/>
      <c r="AF42" s="37"/>
      <c r="AG42" s="37"/>
      <c r="AH42" s="37"/>
      <c r="AI42" s="37"/>
      <c r="AJ42" s="37"/>
      <c r="AK42" s="37"/>
      <c r="AL42" s="37"/>
      <c r="AM42" s="37"/>
      <c r="AN42" s="37"/>
      <c r="AO42" s="37"/>
      <c r="AP42" s="37"/>
      <c r="AQ42" s="37"/>
      <c r="AR42" s="37"/>
      <c r="AS42" s="37"/>
      <c r="AT42" s="37"/>
      <c r="AU42" s="37"/>
      <c r="AV42" s="37"/>
      <c r="AW42" s="37"/>
      <c r="AX42" s="37"/>
      <c r="AY42" s="37"/>
      <c r="AZ42" s="44"/>
      <c r="BA42" s="44"/>
      <c r="BB42" s="44"/>
      <c r="BC42" s="44"/>
      <c r="BD42" s="44"/>
      <c r="BE42" s="44"/>
      <c r="BF42" s="44"/>
      <c r="BG42" s="44"/>
      <c r="BH42" s="44"/>
      <c r="BI42" s="44"/>
      <c r="BJ42" s="44"/>
      <c r="BK42" s="44"/>
      <c r="BL42" s="44"/>
      <c r="BM42" s="44"/>
      <c r="BN42" s="25"/>
    </row>
    <row r="43" spans="2:66" s="58" customFormat="1" ht="7.5" customHeight="1">
      <c r="B43" s="892"/>
      <c r="C43" s="409"/>
      <c r="D43" s="409"/>
      <c r="E43" s="409"/>
      <c r="F43" s="893"/>
      <c r="G43" s="892"/>
      <c r="H43" s="409"/>
      <c r="I43" s="893"/>
      <c r="J43" s="28">
        <v>5</v>
      </c>
      <c r="K43" s="30"/>
      <c r="L43" s="46">
        <v>7</v>
      </c>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50"/>
      <c r="AZ43" s="47"/>
      <c r="BA43" s="47"/>
      <c r="BB43" s="47"/>
      <c r="BC43" s="47"/>
      <c r="BD43" s="47"/>
      <c r="BE43" s="47"/>
      <c r="BF43" s="47"/>
      <c r="BG43" s="47"/>
      <c r="BH43" s="47"/>
      <c r="BI43" s="50"/>
      <c r="BJ43" s="47"/>
      <c r="BK43" s="47"/>
      <c r="BL43" s="47"/>
      <c r="BM43" s="47"/>
      <c r="BN43" s="48">
        <v>116</v>
      </c>
    </row>
    <row r="44" spans="2:66" ht="19.5" customHeight="1">
      <c r="B44" s="1056"/>
      <c r="C44" s="1046"/>
      <c r="D44" s="1046"/>
      <c r="E44" s="1046"/>
      <c r="F44" s="1125"/>
      <c r="G44" s="1056"/>
      <c r="H44" s="1046"/>
      <c r="I44" s="1125"/>
      <c r="J44" s="1301" t="s">
        <v>534</v>
      </c>
      <c r="K44" s="1302"/>
      <c r="L44" s="41">
        <f>IF('入力シート'!$AP228=TRUE,"#",MID('入力シート'!$D248,COLUMN()-11,1))</f>
      </c>
      <c r="M44" s="49">
        <f>IF('入力シート'!$AP228=TRUE,"",MID('入力シート'!$D248,COLUMN()-11,1))</f>
      </c>
      <c r="N44" s="49">
        <f>IF('入力シート'!$AP228=TRUE,"",MID('入力シート'!$D248,COLUMN()-11,1))</f>
      </c>
      <c r="O44" s="49">
        <f>IF('入力シート'!$AP228=TRUE,"",MID('入力シート'!$D248,COLUMN()-11,1))</f>
      </c>
      <c r="P44" s="49">
        <f>IF('入力シート'!$AP228=TRUE,"",MID('入力シート'!$D248,COLUMN()-11,1))</f>
      </c>
      <c r="Q44" s="49">
        <f>IF('入力シート'!$AP228=TRUE,"",MID('入力シート'!$D248,COLUMN()-11,1))</f>
      </c>
      <c r="R44" s="49">
        <f>IF('入力シート'!$AP228=TRUE,"",MID('入力シート'!$D248,COLUMN()-11,1))</f>
      </c>
      <c r="S44" s="49">
        <f>IF('入力シート'!$AP228=TRUE,"",MID('入力シート'!$D248,COLUMN()-11,1))</f>
      </c>
      <c r="T44" s="49">
        <f>IF('入力シート'!$AP228=TRUE,"",MID('入力シート'!$D248,COLUMN()-11,1))</f>
      </c>
      <c r="U44" s="49">
        <f>IF('入力シート'!$AP228=TRUE,"",MID('入力シート'!$D248,COLUMN()-11,1))</f>
      </c>
      <c r="V44" s="49">
        <f>IF('入力シート'!$AP228=TRUE,"",MID('入力シート'!$D248,COLUMN()-11,1))</f>
      </c>
      <c r="W44" s="49">
        <f>IF('入力シート'!$AP228=TRUE,"",MID('入力シート'!$D248,COLUMN()-11,1))</f>
      </c>
      <c r="X44" s="49">
        <f>IF('入力シート'!$AP228=TRUE,"",MID('入力シート'!$D248,COLUMN()-11,1))</f>
      </c>
      <c r="Y44" s="49">
        <f>IF('入力シート'!$AP228=TRUE,"",MID('入力シート'!$D248,COLUMN()-11,1))</f>
      </c>
      <c r="Z44" s="49">
        <f>IF('入力シート'!$AP228=TRUE,"",MID('入力シート'!$D248,COLUMN()-11,1))</f>
      </c>
      <c r="AA44" s="49">
        <f>IF('入力シート'!$AP228=TRUE,"",MID('入力シート'!$D248,COLUMN()-11,1))</f>
      </c>
      <c r="AB44" s="49">
        <f>IF('入力シート'!$AP228=TRUE,"",MID('入力シート'!$D248,COLUMN()-11,1))</f>
      </c>
      <c r="AC44" s="49">
        <f>IF('入力シート'!$AP228=TRUE,"",MID('入力シート'!$D248,COLUMN()-11,1))</f>
      </c>
      <c r="AD44" s="49">
        <f>IF('入力シート'!$AP228=TRUE,"",MID('入力シート'!$D248,COLUMN()-11,1))</f>
      </c>
      <c r="AE44" s="49">
        <f>IF('入力シート'!$AP228=TRUE,"",MID('入力シート'!$D248,COLUMN()-11,1))</f>
      </c>
      <c r="AF44" s="49">
        <f>IF('入力シート'!$AP228=TRUE,"",MID('入力シート'!$D248,COLUMN()-11,1))</f>
      </c>
      <c r="AG44" s="49">
        <f>IF('入力シート'!$AP228=TRUE,"",MID('入力シート'!$D248,COLUMN()-11,1))</f>
      </c>
      <c r="AH44" s="49">
        <f>IF('入力シート'!$AP228=TRUE,"",MID('入力シート'!$D248,COLUMN()-11,1))</f>
      </c>
      <c r="AI44" s="49">
        <f>IF('入力シート'!$AP228=TRUE,"",MID('入力シート'!$D248,COLUMN()-11,1))</f>
      </c>
      <c r="AJ44" s="49">
        <f>IF('入力シート'!$AP228=TRUE,"",MID('入力シート'!$D248,COLUMN()-11,1))</f>
      </c>
      <c r="AK44" s="49">
        <f>IF('入力シート'!$AP228=TRUE,"",MID('入力シート'!$D248,COLUMN()-11,1))</f>
      </c>
      <c r="AL44" s="49">
        <f>IF('入力シート'!$AP228=TRUE,"",MID('入力シート'!$D248,COLUMN()-11,1))</f>
      </c>
      <c r="AM44" s="49">
        <f>IF('入力シート'!$AP228=TRUE,"",MID('入力シート'!$D248,COLUMN()-11,1))</f>
      </c>
      <c r="AN44" s="49">
        <f>IF('入力シート'!$AP228=TRUE,"",MID('入力シート'!$D248,COLUMN()-11,1))</f>
      </c>
      <c r="AO44" s="49">
        <f>IF('入力シート'!$AP228=TRUE,"",MID('入力シート'!$D248,COLUMN()-11,1))</f>
      </c>
      <c r="AP44" s="49">
        <f>IF('入力シート'!$AP228=TRUE,"",MID('入力シート'!$D248,COLUMN()-11,1))</f>
      </c>
      <c r="AQ44" s="49">
        <f>IF('入力シート'!$AP228=TRUE,"",MID('入力シート'!$D248,COLUMN()-11,1))</f>
      </c>
      <c r="AR44" s="49">
        <f>IF('入力シート'!$AP228=TRUE,"",MID('入力シート'!$D248,COLUMN()-11,1))</f>
      </c>
      <c r="AS44" s="49">
        <f>IF('入力シート'!$AP228=TRUE,"",MID('入力シート'!$D248,COLUMN()-11,1))</f>
      </c>
      <c r="AT44" s="49">
        <f>IF('入力シート'!$AP228=TRUE,"",MID('入力シート'!$D248,COLUMN()-11,1))</f>
      </c>
      <c r="AU44" s="49">
        <f>IF('入力シート'!$AP228=TRUE,"",MID('入力シート'!$D248,COLUMN()-11,1))</f>
      </c>
      <c r="AV44" s="49">
        <f>IF('入力シート'!$AP228=TRUE,"",MID('入力シート'!$D248,COLUMN()-11,1))</f>
      </c>
      <c r="AW44" s="49">
        <f>IF('入力シート'!$AP228=TRUE,"",MID('入力シート'!$D248,COLUMN()-11,1))</f>
      </c>
      <c r="AX44" s="49">
        <f>IF('入力シート'!$AP228=TRUE,"",MID('入力シート'!$D248,COLUMN()-11,1))</f>
      </c>
      <c r="AY44" s="49">
        <f>IF('入力シート'!$AP228=TRUE,"",MID('入力シート'!$D248,COLUMN()-11,1))</f>
      </c>
      <c r="AZ44" s="49">
        <f>IF('入力シート'!$AP228=TRUE,"",MID('入力シート'!$D248,COLUMN()-11,1))</f>
      </c>
      <c r="BA44" s="49">
        <f>IF('入力シート'!$AP228=TRUE,"",MID('入力シート'!$D248,COLUMN()-11,1))</f>
      </c>
      <c r="BB44" s="49">
        <f>IF('入力シート'!$AP228=TRUE,"",MID('入力シート'!$D248,COLUMN()-11,1))</f>
      </c>
      <c r="BC44" s="49">
        <f>IF('入力シート'!$AP228=TRUE,"",MID('入力シート'!$D248,COLUMN()-11,1))</f>
      </c>
      <c r="BD44" s="49">
        <f>IF('入力シート'!$AP228=TRUE,"",MID('入力シート'!$D248,COLUMN()-11,1))</f>
      </c>
      <c r="BE44" s="49">
        <f>IF('入力シート'!$AP228=TRUE,"",MID('入力シート'!$D248,COLUMN()-11,1))</f>
      </c>
      <c r="BF44" s="49">
        <f>IF('入力シート'!$AP228=TRUE,"",MID('入力シート'!$D248,COLUMN()-11,1))</f>
      </c>
      <c r="BG44" s="49">
        <f>IF('入力シート'!$AP228=TRUE,"",MID('入力シート'!$D248,COLUMN()-11,1))</f>
      </c>
      <c r="BH44" s="49">
        <f>IF('入力シート'!$AP228=TRUE,"",MID('入力シート'!$D248,COLUMN()-11,1))</f>
      </c>
      <c r="BI44" s="49">
        <f>IF('入力シート'!$AP228=TRUE,"",MID('入力シート'!$D248,COLUMN()-11,1))</f>
      </c>
      <c r="BJ44" s="49">
        <f>IF('入力シート'!$AP228=TRUE,"",MID('入力シート'!$D248,COLUMN()-11,1))</f>
      </c>
      <c r="BK44" s="49">
        <f>IF('入力シート'!$AP228=TRUE,"",MID('入力シート'!$D248,COLUMN()-11,1))</f>
      </c>
      <c r="BL44" s="49">
        <f>IF('入力シート'!$AP228=TRUE,"",MID('入力シート'!$D248,COLUMN()-11,1))</f>
      </c>
      <c r="BM44" s="49">
        <f>IF('入力シート'!$AP228=TRUE,"",MID('入力シート'!$D248,COLUMN()-11,1))</f>
      </c>
      <c r="BN44" s="42">
        <f>IF('入力シート'!$AP228=TRUE,"",MID('入力シート'!$D248,COLUMN()-11,1))</f>
      </c>
    </row>
    <row r="45" spans="2:41" ht="11.25" customHeight="1">
      <c r="B45" s="1300" t="s">
        <v>266</v>
      </c>
      <c r="C45" s="1041"/>
      <c r="D45" s="1041"/>
      <c r="E45" s="1041"/>
      <c r="F45" s="1124"/>
      <c r="G45" s="1055" t="s">
        <v>267</v>
      </c>
      <c r="H45" s="1041"/>
      <c r="I45" s="1124"/>
      <c r="J45" s="43"/>
      <c r="K45" s="25"/>
      <c r="L45" s="43"/>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25"/>
    </row>
    <row r="46" spans="2:41" s="58" customFormat="1" ht="7.5" customHeight="1">
      <c r="B46" s="892"/>
      <c r="C46" s="409"/>
      <c r="D46" s="409"/>
      <c r="E46" s="409"/>
      <c r="F46" s="893"/>
      <c r="G46" s="892"/>
      <c r="H46" s="409"/>
      <c r="I46" s="893"/>
      <c r="J46" s="28">
        <v>5</v>
      </c>
      <c r="K46" s="30"/>
      <c r="L46" s="46">
        <v>7</v>
      </c>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35">
        <v>66</v>
      </c>
    </row>
    <row r="47" spans="2:42" ht="19.5" customHeight="1">
      <c r="B47" s="892"/>
      <c r="C47" s="409"/>
      <c r="D47" s="409"/>
      <c r="E47" s="409"/>
      <c r="F47" s="893"/>
      <c r="G47" s="1056"/>
      <c r="H47" s="1046"/>
      <c r="I47" s="1125"/>
      <c r="J47" s="1301" t="s">
        <v>535</v>
      </c>
      <c r="K47" s="1302"/>
      <c r="L47" s="41">
        <f>IF('入力シート'!$AP228=TRUE,"#",MID('入力シート'!$D259,COLUMN()-11,1))</f>
      </c>
      <c r="M47" s="49">
        <f>IF('入力シート'!$AP228=TRUE,"",MID('入力シート'!$D259,COLUMN()-11,1))</f>
      </c>
      <c r="N47" s="49">
        <f>IF('入力シート'!$AP228=TRUE,"",MID('入力シート'!$D259,COLUMN()-11,1))</f>
      </c>
      <c r="O47" s="49">
        <f>IF('入力シート'!$AP228=TRUE,"",MID('入力シート'!$D259,COLUMN()-11,1))</f>
      </c>
      <c r="P47" s="49">
        <f>IF('入力シート'!$AP228=TRUE,"",MID('入力シート'!$D259,COLUMN()-11,1))</f>
      </c>
      <c r="Q47" s="49">
        <f>IF('入力シート'!$AP228=TRUE,"",MID('入力シート'!$D259,COLUMN()-11,1))</f>
      </c>
      <c r="R47" s="49">
        <f>IF('入力シート'!$AP228=TRUE,"",MID('入力シート'!$D259,COLUMN()-11,1))</f>
      </c>
      <c r="S47" s="49">
        <f>IF('入力シート'!$AP228=TRUE,"",MID('入力シート'!$D259,COLUMN()-11,1))</f>
      </c>
      <c r="T47" s="49">
        <f>IF('入力シート'!$AP228=TRUE,"",MID('入力シート'!$D259,COLUMN()-11,1))</f>
      </c>
      <c r="U47" s="49">
        <f>IF('入力シート'!$AP228=TRUE,"",MID('入力シート'!$D259,COLUMN()-11,1))</f>
      </c>
      <c r="V47" s="49">
        <f>IF('入力シート'!$AP228=TRUE,"",MID('入力シート'!$D259,COLUMN()-11,1))</f>
      </c>
      <c r="W47" s="49">
        <f>IF('入力シート'!$AP228=TRUE,"",MID('入力シート'!$D259,COLUMN()-11,1))</f>
      </c>
      <c r="X47" s="49">
        <f>IF('入力シート'!$AP228=TRUE,"",MID('入力シート'!$D259,COLUMN()-11,1))</f>
      </c>
      <c r="Y47" s="49">
        <f>IF('入力シート'!$AP228=TRUE,"",MID('入力シート'!$D259,COLUMN()-11,1))</f>
      </c>
      <c r="Z47" s="49">
        <f>IF('入力シート'!$AP228=TRUE,"",MID('入力シート'!$D259,COLUMN()-11,1))</f>
      </c>
      <c r="AA47" s="49">
        <f>IF('入力シート'!$AP228=TRUE,"",MID('入力シート'!$D259,COLUMN()-11,1))</f>
      </c>
      <c r="AB47" s="49">
        <f>IF('入力シート'!$AP228=TRUE,"",MID('入力シート'!$D259,COLUMN()-11,1))</f>
      </c>
      <c r="AC47" s="49">
        <f>IF('入力シート'!$AP228=TRUE,"",MID('入力シート'!$D259,COLUMN()-11,1))</f>
      </c>
      <c r="AD47" s="49">
        <f>IF('入力シート'!$AP228=TRUE,"",MID('入力シート'!$D259,COLUMN()-11,1))</f>
      </c>
      <c r="AE47" s="49">
        <f>IF('入力シート'!$AP228=TRUE,"",MID('入力シート'!$D259,COLUMN()-11,1))</f>
      </c>
      <c r="AF47" s="49">
        <f>IF('入力シート'!$AP228=TRUE,"",MID('入力シート'!$D259,COLUMN()-11,1))</f>
      </c>
      <c r="AG47" s="49">
        <f>IF('入力シート'!$AP228=TRUE,"",MID('入力シート'!$D259,COLUMN()-11,1))</f>
      </c>
      <c r="AH47" s="49">
        <f>IF('入力シート'!$AP228=TRUE,"",MID('入力シート'!$D259,COLUMN()-11,1))</f>
      </c>
      <c r="AI47" s="49">
        <f>IF('入力シート'!$AP228=TRUE,"",MID('入力シート'!$D259,COLUMN()-11,1))</f>
      </c>
      <c r="AJ47" s="49">
        <f>IF('入力シート'!$AP228=TRUE,"",MID('入力シート'!$D259,COLUMN()-11,1))</f>
      </c>
      <c r="AK47" s="49">
        <f>IF('入力シート'!$AP228=TRUE,"",MID('入力シート'!$D259,COLUMN()-11,1))</f>
      </c>
      <c r="AL47" s="49">
        <f>IF('入力シート'!$AP228=TRUE,"",MID('入力シート'!$D259,COLUMN()-11,1))</f>
      </c>
      <c r="AM47" s="49">
        <f>IF('入力シート'!$AP228=TRUE,"",MID('入力シート'!$D259,COLUMN()-11,1))</f>
      </c>
      <c r="AN47" s="49">
        <f>IF('入力シート'!$AP228=TRUE,"",MID('入力シート'!$D259,COLUMN()-11,1))</f>
      </c>
      <c r="AO47" s="42">
        <f>IF('入力シート'!$AP228=TRUE,"",MID('入力シート'!$D259,COLUMN()-11,1))</f>
      </c>
      <c r="AP47" s="51"/>
    </row>
    <row r="48" spans="2:42" ht="11.25" customHeight="1">
      <c r="B48" s="892"/>
      <c r="C48" s="409"/>
      <c r="D48" s="409"/>
      <c r="E48" s="409"/>
      <c r="F48" s="893"/>
      <c r="G48" s="1055" t="s">
        <v>268</v>
      </c>
      <c r="H48" s="1041"/>
      <c r="I48" s="1124"/>
      <c r="J48" s="43"/>
      <c r="K48" s="25"/>
      <c r="L48" s="43"/>
      <c r="M48" s="44"/>
      <c r="N48" s="44"/>
      <c r="O48" s="44"/>
      <c r="P48" s="44"/>
      <c r="Q48" s="44"/>
      <c r="R48" s="44"/>
      <c r="S48" s="44"/>
      <c r="T48" s="44"/>
      <c r="U48" s="44"/>
      <c r="V48" s="44"/>
      <c r="W48" s="44"/>
      <c r="X48" s="44"/>
      <c r="Y48" s="44"/>
      <c r="Z48" s="44"/>
      <c r="AA48" s="44"/>
      <c r="AB48" s="44"/>
      <c r="AC48" s="44"/>
      <c r="AD48" s="44"/>
      <c r="AE48" s="25"/>
      <c r="AF48" s="70"/>
      <c r="AG48" s="71"/>
      <c r="AH48" s="71"/>
      <c r="AJ48" s="52"/>
      <c r="AK48" s="52"/>
      <c r="AL48" s="52"/>
      <c r="AN48" s="72"/>
      <c r="AO48" s="72"/>
      <c r="AP48" s="72"/>
    </row>
    <row r="49" spans="2:43" s="58" customFormat="1" ht="7.5" customHeight="1">
      <c r="B49" s="892"/>
      <c r="C49" s="409"/>
      <c r="D49" s="409"/>
      <c r="E49" s="409"/>
      <c r="F49" s="893"/>
      <c r="G49" s="892"/>
      <c r="H49" s="409"/>
      <c r="I49" s="893"/>
      <c r="J49" s="28">
        <v>5</v>
      </c>
      <c r="K49" s="30"/>
      <c r="L49" s="46">
        <v>7</v>
      </c>
      <c r="M49" s="47"/>
      <c r="N49" s="47"/>
      <c r="O49" s="47"/>
      <c r="P49" s="47"/>
      <c r="Q49" s="47"/>
      <c r="R49" s="47"/>
      <c r="S49" s="47"/>
      <c r="T49" s="47"/>
      <c r="U49" s="47"/>
      <c r="V49" s="47"/>
      <c r="W49" s="47"/>
      <c r="X49" s="47"/>
      <c r="Y49" s="47"/>
      <c r="Z49" s="47"/>
      <c r="AA49" s="47"/>
      <c r="AB49" s="47"/>
      <c r="AC49" s="47"/>
      <c r="AD49" s="47"/>
      <c r="AE49" s="35">
        <v>46</v>
      </c>
      <c r="AF49" s="73"/>
      <c r="AG49" s="52"/>
      <c r="AH49" s="52"/>
      <c r="AI49" s="74"/>
      <c r="AJ49" s="52"/>
      <c r="AK49" s="52"/>
      <c r="AL49" s="52"/>
      <c r="AM49" s="74"/>
      <c r="AN49" s="72"/>
      <c r="AO49" s="72"/>
      <c r="AP49" s="72"/>
      <c r="AQ49" s="74"/>
    </row>
    <row r="50" spans="2:42" ht="19.5" customHeight="1">
      <c r="B50" s="1056"/>
      <c r="C50" s="1046"/>
      <c r="D50" s="1046"/>
      <c r="E50" s="1046"/>
      <c r="F50" s="1125"/>
      <c r="G50" s="1056"/>
      <c r="H50" s="1046"/>
      <c r="I50" s="1125"/>
      <c r="J50" s="1301" t="s">
        <v>536</v>
      </c>
      <c r="K50" s="1302"/>
      <c r="L50" s="41">
        <f>IF('入力シート'!$AP228=TRUE,"#",MID('入力シート'!$D264,COLUMN()-11,1))</f>
      </c>
      <c r="M50" s="49">
        <f>IF('入力シート'!$AP228=TRUE,"",MID('入力シート'!$D264,COLUMN()-11,1))</f>
      </c>
      <c r="N50" s="49">
        <f>IF('入力シート'!$AP228=TRUE,"",MID('入力シート'!$D264,COLUMN()-11,1))</f>
      </c>
      <c r="O50" s="49">
        <f>IF('入力シート'!$AP228=TRUE,"",MID('入力シート'!$D264,COLUMN()-11,1))</f>
      </c>
      <c r="P50" s="49">
        <f>IF('入力シート'!$AP228=TRUE,"",MID('入力シート'!$D264,COLUMN()-11,1))</f>
      </c>
      <c r="Q50" s="49">
        <f>IF('入力シート'!$AP228=TRUE,"",MID('入力シート'!$D264,COLUMN()-11,1))</f>
      </c>
      <c r="R50" s="49">
        <f>IF('入力シート'!$AP228=TRUE,"",MID('入力シート'!$D264,COLUMN()-11,1))</f>
      </c>
      <c r="S50" s="49">
        <f>IF('入力シート'!$AP228=TRUE,"",MID('入力シート'!$D264,COLUMN()-11,1))</f>
      </c>
      <c r="T50" s="49">
        <f>IF('入力シート'!$AP228=TRUE,"",MID('入力シート'!$D264,COLUMN()-11,1))</f>
      </c>
      <c r="U50" s="49">
        <f>IF('入力シート'!$AP228=TRUE,"",MID('入力シート'!$D264,COLUMN()-11,1))</f>
      </c>
      <c r="V50" s="49">
        <f>IF('入力シート'!$AP228=TRUE,"",MID('入力シート'!$D264,COLUMN()-11,1))</f>
      </c>
      <c r="W50" s="49">
        <f>IF('入力シート'!$AP228=TRUE,"",MID('入力シート'!$D264,COLUMN()-11,1))</f>
      </c>
      <c r="X50" s="49">
        <f>IF('入力シート'!$AP228=TRUE,"",MID('入力シート'!$D264,COLUMN()-11,1))</f>
      </c>
      <c r="Y50" s="49">
        <f>IF('入力シート'!$AP228=TRUE,"",MID('入力シート'!$D264,COLUMN()-11,1))</f>
      </c>
      <c r="Z50" s="49">
        <f>IF('入力シート'!$AP228=TRUE,"",MID('入力シート'!$D264,COLUMN()-11,1))</f>
      </c>
      <c r="AA50" s="49">
        <f>IF('入力シート'!$AP228=TRUE,"",MID('入力シート'!$D264,COLUMN()-11,1))</f>
      </c>
      <c r="AB50" s="49">
        <f>IF('入力シート'!$AP228=TRUE,"",MID('入力シート'!$D264,COLUMN()-11,1))</f>
      </c>
      <c r="AC50" s="49">
        <f>IF('入力シート'!$AP228=TRUE,"",MID('入力シート'!$D264,COLUMN()-11,1))</f>
      </c>
      <c r="AD50" s="49">
        <f>IF('入力シート'!$AP228=TRUE,"",MID('入力シート'!$D264,COLUMN()-11,1))</f>
      </c>
      <c r="AE50" s="42">
        <f>IF('入力シート'!$AP228=TRUE,"",MID('入力シート'!$D264,COLUMN()-11,1))</f>
      </c>
      <c r="AF50" s="73"/>
      <c r="AG50" s="52"/>
      <c r="AH50" s="52"/>
      <c r="AJ50" s="52"/>
      <c r="AK50" s="52"/>
      <c r="AL50" s="52"/>
      <c r="AN50" s="72"/>
      <c r="AO50" s="72"/>
      <c r="AP50" s="72"/>
    </row>
    <row r="53" spans="2:45" ht="11.25" customHeight="1">
      <c r="B53" s="1300" t="s">
        <v>288</v>
      </c>
      <c r="C53" s="1041"/>
      <c r="D53" s="1041"/>
      <c r="E53" s="1041"/>
      <c r="F53" s="1124"/>
      <c r="G53" s="1300" t="s">
        <v>258</v>
      </c>
      <c r="H53" s="1041"/>
      <c r="I53" s="1124"/>
      <c r="J53" s="43"/>
      <c r="K53" s="25"/>
      <c r="L53" s="44"/>
      <c r="M53" s="44"/>
      <c r="N53" s="44"/>
      <c r="O53" s="44"/>
      <c r="P53" s="44"/>
      <c r="Q53" s="44"/>
      <c r="R53" s="44"/>
      <c r="S53" s="44"/>
      <c r="T53" s="44"/>
      <c r="U53" s="44"/>
      <c r="V53" s="44"/>
      <c r="W53" s="44"/>
      <c r="X53" s="44"/>
      <c r="Y53" s="44"/>
      <c r="Z53" s="25"/>
      <c r="AA53" s="1300" t="s">
        <v>259</v>
      </c>
      <c r="AB53" s="1041"/>
      <c r="AC53" s="1124"/>
      <c r="AD53" s="44"/>
      <c r="AE53" s="44"/>
      <c r="AF53" s="44"/>
      <c r="AG53" s="44"/>
      <c r="AH53" s="44"/>
      <c r="AI53" s="44"/>
      <c r="AJ53" s="44"/>
      <c r="AK53" s="44"/>
      <c r="AL53" s="44"/>
      <c r="AM53" s="44"/>
      <c r="AN53" s="44"/>
      <c r="AO53" s="44"/>
      <c r="AP53" s="44"/>
      <c r="AQ53" s="44"/>
      <c r="AR53" s="44"/>
      <c r="AS53" s="51"/>
    </row>
    <row r="54" spans="2:51" s="58" customFormat="1" ht="7.5" customHeight="1">
      <c r="B54" s="892"/>
      <c r="C54" s="409"/>
      <c r="D54" s="409"/>
      <c r="E54" s="409"/>
      <c r="F54" s="893"/>
      <c r="G54" s="892"/>
      <c r="H54" s="409"/>
      <c r="I54" s="893"/>
      <c r="J54" s="28">
        <v>5</v>
      </c>
      <c r="K54" s="30"/>
      <c r="L54" s="55">
        <v>107</v>
      </c>
      <c r="M54" s="47"/>
      <c r="N54" s="50"/>
      <c r="O54" s="56"/>
      <c r="P54" s="57"/>
      <c r="Q54" s="47"/>
      <c r="R54" s="47"/>
      <c r="S54" s="47"/>
      <c r="T54" s="47"/>
      <c r="U54" s="47"/>
      <c r="V54" s="47"/>
      <c r="W54" s="47"/>
      <c r="X54" s="47"/>
      <c r="Y54" s="47"/>
      <c r="Z54" s="35">
        <v>121</v>
      </c>
      <c r="AA54" s="892"/>
      <c r="AB54" s="409"/>
      <c r="AC54" s="893"/>
      <c r="AD54" s="55">
        <v>122</v>
      </c>
      <c r="AE54" s="47"/>
      <c r="AF54" s="47"/>
      <c r="AG54" s="47"/>
      <c r="AH54" s="47"/>
      <c r="AI54" s="47"/>
      <c r="AJ54" s="47"/>
      <c r="AK54" s="47"/>
      <c r="AL54" s="47"/>
      <c r="AM54" s="47"/>
      <c r="AN54" s="47"/>
      <c r="AO54" s="47"/>
      <c r="AP54" s="47"/>
      <c r="AQ54" s="47"/>
      <c r="AR54" s="61">
        <v>136</v>
      </c>
      <c r="AS54" s="75"/>
      <c r="AY54" s="74"/>
    </row>
    <row r="55" spans="2:45" ht="19.5" customHeight="1">
      <c r="B55" s="1056"/>
      <c r="C55" s="1046"/>
      <c r="D55" s="1046"/>
      <c r="E55" s="1046"/>
      <c r="F55" s="1125"/>
      <c r="G55" s="1056"/>
      <c r="H55" s="1046"/>
      <c r="I55" s="1125"/>
      <c r="J55" s="1301" t="s">
        <v>537</v>
      </c>
      <c r="K55" s="1302"/>
      <c r="L55" s="41">
        <f>IF('入力シート'!$AP281=TRUE,"#",MID('出力シート１'!$AK52,COLUMN()-11,1))</f>
      </c>
      <c r="M55" s="49">
        <f>IF('入力シート'!$AP281=TRUE,"",MID('出力シート１'!$AK52,COLUMN()-11,1))</f>
      </c>
      <c r="N55" s="49">
        <f>IF('入力シート'!$AP281=TRUE,"",MID('出力シート１'!$AK52,COLUMN()-11,1))</f>
      </c>
      <c r="O55" s="49">
        <f>IF('入力シート'!$AP281=TRUE,"",MID('出力シート１'!$AK52,COLUMN()-11,1))</f>
      </c>
      <c r="P55" s="49">
        <f>IF('入力シート'!$AP281=TRUE,"",MID('出力シート１'!$AK52,COLUMN()-11,1))</f>
      </c>
      <c r="Q55" s="49">
        <f>IF('入力シート'!$AP281=TRUE,"",MID('出力シート１'!$AK52,COLUMN()-11,1))</f>
      </c>
      <c r="R55" s="49">
        <f>IF('入力シート'!$AP281=TRUE,"",MID('出力シート１'!$AK52,COLUMN()-11,1))</f>
      </c>
      <c r="S55" s="49">
        <f>IF('入力シート'!$AP281=TRUE,"",MID('出力シート１'!$AK52,COLUMN()-11,1))</f>
      </c>
      <c r="T55" s="49">
        <f>IF('入力シート'!$AP281=TRUE,"",MID('出力シート１'!$AK52,COLUMN()-11,1))</f>
      </c>
      <c r="U55" s="49">
        <f>IF('入力シート'!$AP281=TRUE,"",MID('出力シート１'!$AK52,COLUMN()-11,1))</f>
      </c>
      <c r="V55" s="49">
        <f>IF('入力シート'!$AP281=TRUE,"",MID('出力シート１'!$AK52,COLUMN()-11,1))</f>
      </c>
      <c r="W55" s="49">
        <f>IF('入力シート'!$AP281=TRUE,"",MID('出力シート１'!$AK52,COLUMN()-11,1))</f>
      </c>
      <c r="X55" s="49">
        <f>IF('入力シート'!$AP281=TRUE,"",MID('出力シート１'!$AK52,COLUMN()-11,1))</f>
      </c>
      <c r="Y55" s="49">
        <f>IF('入力シート'!$AP281=TRUE,"",MID('出力シート１'!$AK52,COLUMN()-11,1))</f>
      </c>
      <c r="Z55" s="42">
        <f>IF('入力シート'!$AP281=TRUE,"",MID('出力シート１'!$AK52,COLUMN()-11,1))</f>
      </c>
      <c r="AA55" s="1056"/>
      <c r="AB55" s="1046"/>
      <c r="AC55" s="1125"/>
      <c r="AD55" s="59">
        <f>IF('入力シート'!$AP281,"#",MID('出力シート１'!$AK53,COLUMN()-29,1))</f>
      </c>
      <c r="AE55" s="59">
        <f>IF('入力シート'!$AP281,"",MID('出力シート１'!$AK53,COLUMN()-29,1))</f>
      </c>
      <c r="AF55" s="59">
        <f>IF('入力シート'!$AP281,"",MID('出力シート１'!$AK53,COLUMN()-29,1))</f>
      </c>
      <c r="AG55" s="59">
        <f>IF('入力シート'!$AP281,"",MID('出力シート１'!$AK53,COLUMN()-29,1))</f>
      </c>
      <c r="AH55" s="59">
        <f>IF('入力シート'!$AP281,"",MID('出力シート１'!$AK53,COLUMN()-29,1))</f>
      </c>
      <c r="AI55" s="59">
        <f>IF('入力シート'!$AP281,"",MID('出力シート１'!$AK53,COLUMN()-29,1))</f>
      </c>
      <c r="AJ55" s="59">
        <f>IF('入力シート'!$AP281,"",MID('出力シート１'!$AK53,COLUMN()-29,1))</f>
      </c>
      <c r="AK55" s="59">
        <f>IF('入力シート'!$AP281,"",MID('出力シート１'!$AK53,COLUMN()-29,1))</f>
      </c>
      <c r="AL55" s="59">
        <f>IF('入力シート'!$AP281,"",MID('出力シート１'!$AK53,COLUMN()-29,1))</f>
      </c>
      <c r="AM55" s="59">
        <f>IF('入力シート'!$AP281,"",MID('出力シート１'!$AK53,COLUMN()-29,1))</f>
      </c>
      <c r="AN55" s="59">
        <f>IF('入力シート'!$AP281,"",MID('出力シート１'!$AK53,COLUMN()-29,1))</f>
      </c>
      <c r="AO55" s="59">
        <f>IF('入力シート'!$AP281,"",MID('出力シート１'!$AK53,COLUMN()-29,1))</f>
      </c>
      <c r="AP55" s="59">
        <f>IF('入力シート'!$AP281,"",MID('出力シート１'!$AK53,COLUMN()-29,1))</f>
      </c>
      <c r="AQ55" s="59">
        <f>IF('入力シート'!$AP281,"",MID('出力シート１'!$AK53,COLUMN()-29,1))</f>
      </c>
      <c r="AR55" s="59">
        <f>IF('入力シート'!$AP281,"",MID('出力シート１'!$AK53,COLUMN()-29,1))</f>
      </c>
      <c r="AS55" s="51"/>
    </row>
    <row r="57" spans="56:65" ht="13.5">
      <c r="BD57" s="1200">
        <f>'入力シート'!N380</f>
      </c>
      <c r="BE57" s="1201"/>
      <c r="BF57" s="1201"/>
      <c r="BG57" s="1201"/>
      <c r="BH57" s="1201"/>
      <c r="BI57" s="1346">
        <f>'入力シート'!U380</f>
      </c>
      <c r="BJ57" s="1347"/>
      <c r="BK57" s="1347"/>
      <c r="BL57" s="1347"/>
      <c r="BM57" s="1347"/>
    </row>
    <row r="59" spans="2:29" ht="13.5">
      <c r="B59" s="1352"/>
      <c r="C59" s="1353"/>
      <c r="D59" s="1353"/>
      <c r="E59" s="1353"/>
      <c r="F59" s="1353"/>
      <c r="G59" s="1353"/>
      <c r="H59" s="1353"/>
      <c r="I59" s="1353"/>
      <c r="J59" s="1353"/>
      <c r="K59" s="1353"/>
      <c r="L59" s="1353"/>
      <c r="M59" s="1353"/>
      <c r="N59" s="1353"/>
      <c r="O59" s="1353"/>
      <c r="P59" s="1353"/>
      <c r="Q59" s="1353"/>
      <c r="R59" s="1353"/>
      <c r="S59" s="1353"/>
      <c r="T59" s="1353"/>
      <c r="U59" s="1353"/>
      <c r="V59" s="1353"/>
      <c r="W59" s="1353"/>
      <c r="X59" s="1353"/>
      <c r="Y59" s="1353"/>
      <c r="Z59" s="1353"/>
      <c r="AA59" s="1353"/>
      <c r="AB59" s="1353"/>
      <c r="AC59" s="1353"/>
    </row>
    <row r="60" spans="2:62" ht="17.25">
      <c r="B60" s="1353"/>
      <c r="C60" s="1353"/>
      <c r="D60" s="1353"/>
      <c r="E60" s="1353"/>
      <c r="F60" s="1353"/>
      <c r="G60" s="1353"/>
      <c r="H60" s="1353"/>
      <c r="I60" s="1353"/>
      <c r="J60" s="1353"/>
      <c r="K60" s="1353"/>
      <c r="L60" s="1353"/>
      <c r="M60" s="1353"/>
      <c r="N60" s="1353"/>
      <c r="O60" s="1353"/>
      <c r="P60" s="1353"/>
      <c r="Q60" s="1353"/>
      <c r="R60" s="1353"/>
      <c r="S60" s="1353"/>
      <c r="T60" s="1353"/>
      <c r="U60" s="1353"/>
      <c r="V60" s="1353"/>
      <c r="W60" s="1353"/>
      <c r="X60" s="1353"/>
      <c r="Y60" s="1353"/>
      <c r="Z60" s="1353"/>
      <c r="AA60" s="1353"/>
      <c r="AB60" s="1353"/>
      <c r="AC60" s="1353"/>
      <c r="BJ60" s="196" t="s">
        <v>577</v>
      </c>
    </row>
    <row r="61" spans="2:47" ht="11.25" customHeight="1">
      <c r="B61" s="1353"/>
      <c r="C61" s="1353"/>
      <c r="D61" s="1353"/>
      <c r="E61" s="1353"/>
      <c r="F61" s="1353"/>
      <c r="G61" s="1353"/>
      <c r="H61" s="1353"/>
      <c r="I61" s="1353"/>
      <c r="J61" s="1353"/>
      <c r="K61" s="1353"/>
      <c r="L61" s="1353"/>
      <c r="M61" s="1353"/>
      <c r="N61" s="1353"/>
      <c r="O61" s="1353"/>
      <c r="P61" s="1353"/>
      <c r="Q61" s="1353"/>
      <c r="R61" s="1353"/>
      <c r="S61" s="1353"/>
      <c r="T61" s="1353"/>
      <c r="U61" s="1353"/>
      <c r="V61" s="1353"/>
      <c r="W61" s="1353"/>
      <c r="X61" s="1353"/>
      <c r="Y61" s="1353"/>
      <c r="Z61" s="1353"/>
      <c r="AA61" s="1353"/>
      <c r="AB61" s="1353"/>
      <c r="AC61" s="1353"/>
      <c r="AD61" s="52"/>
      <c r="AE61" s="52"/>
      <c r="AF61" s="52"/>
      <c r="AG61" s="52"/>
      <c r="AH61" s="52"/>
      <c r="AI61" s="52"/>
      <c r="AJ61" s="52"/>
      <c r="AK61" s="52"/>
      <c r="AL61" s="76"/>
      <c r="AM61" s="77"/>
      <c r="AN61" s="77"/>
      <c r="AO61" s="52"/>
      <c r="AP61" s="52"/>
      <c r="AQ61" s="52"/>
      <c r="AR61" s="52"/>
      <c r="AS61" s="52"/>
      <c r="AT61" s="52"/>
      <c r="AU61" s="52"/>
    </row>
    <row r="62" spans="2:63" s="58" customFormat="1" ht="7.5" customHeight="1">
      <c r="B62" s="1055" t="s">
        <v>249</v>
      </c>
      <c r="C62" s="1041"/>
      <c r="D62" s="1041"/>
      <c r="E62" s="1124"/>
      <c r="F62" s="1270">
        <f>IF('入力シート'!D52=0,"",'入力シート'!D52)</f>
      </c>
      <c r="G62" s="1354"/>
      <c r="H62" s="1354"/>
      <c r="I62" s="1355"/>
      <c r="J62" s="1359"/>
      <c r="K62" s="1360"/>
      <c r="L62" s="1055" t="s">
        <v>250</v>
      </c>
      <c r="M62" s="1041"/>
      <c r="N62" s="1041"/>
      <c r="O62" s="1041"/>
      <c r="P62" s="1270">
        <f>IF('入力シート'!D47=0,"",'入力シート'!D47)</f>
      </c>
      <c r="Q62" s="1363"/>
      <c r="R62" s="1363"/>
      <c r="S62" s="1363"/>
      <c r="T62" s="1363"/>
      <c r="U62" s="1363"/>
      <c r="V62" s="1363"/>
      <c r="W62" s="1363"/>
      <c r="X62" s="1360"/>
      <c r="Y62" s="74"/>
      <c r="AB62" s="74"/>
      <c r="AC62" s="74"/>
      <c r="AE62" s="74"/>
      <c r="AK62" s="1055" t="s">
        <v>306</v>
      </c>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124"/>
    </row>
    <row r="63" spans="2:63" ht="19.5" customHeight="1">
      <c r="B63" s="1056"/>
      <c r="C63" s="1046"/>
      <c r="D63" s="1046"/>
      <c r="E63" s="1125"/>
      <c r="F63" s="1356"/>
      <c r="G63" s="1357"/>
      <c r="H63" s="1357"/>
      <c r="I63" s="1358"/>
      <c r="J63" s="1361"/>
      <c r="K63" s="1362"/>
      <c r="L63" s="1056"/>
      <c r="M63" s="1046"/>
      <c r="N63" s="1046"/>
      <c r="O63" s="1046"/>
      <c r="P63" s="1361"/>
      <c r="Q63" s="1364"/>
      <c r="R63" s="1364"/>
      <c r="S63" s="1364"/>
      <c r="T63" s="1364"/>
      <c r="U63" s="1364"/>
      <c r="V63" s="1364"/>
      <c r="W63" s="1364"/>
      <c r="X63" s="1362"/>
      <c r="AC63" s="52"/>
      <c r="AD63" s="52"/>
      <c r="AE63" s="80"/>
      <c r="AK63" s="1056"/>
      <c r="AL63" s="1046"/>
      <c r="AM63" s="1046"/>
      <c r="AN63" s="1046"/>
      <c r="AO63" s="1046"/>
      <c r="AP63" s="1046"/>
      <c r="AQ63" s="1046"/>
      <c r="AR63" s="1046"/>
      <c r="AS63" s="1046"/>
      <c r="AT63" s="1046"/>
      <c r="AU63" s="1046"/>
      <c r="AV63" s="1046"/>
      <c r="AW63" s="1046"/>
      <c r="AX63" s="1046"/>
      <c r="AY63" s="1046"/>
      <c r="AZ63" s="1046"/>
      <c r="BA63" s="1046"/>
      <c r="BB63" s="1046"/>
      <c r="BC63" s="1046"/>
      <c r="BD63" s="1046"/>
      <c r="BE63" s="1046"/>
      <c r="BF63" s="1046"/>
      <c r="BG63" s="1046"/>
      <c r="BH63" s="1046"/>
      <c r="BI63" s="1046"/>
      <c r="BJ63" s="1046"/>
      <c r="BK63" s="1125"/>
    </row>
    <row r="64" spans="2:63" ht="19.5" customHeight="1">
      <c r="B64" s="45"/>
      <c r="C64" s="45"/>
      <c r="D64" s="45"/>
      <c r="E64" s="81"/>
      <c r="F64" s="81"/>
      <c r="J64" s="78"/>
      <c r="N64" s="79"/>
      <c r="R64" s="45"/>
      <c r="S64" s="45"/>
      <c r="T64" s="45"/>
      <c r="V64" s="52"/>
      <c r="W64" s="52"/>
      <c r="X64" s="52"/>
      <c r="AC64" s="45"/>
      <c r="AD64" s="45"/>
      <c r="AE64" s="80"/>
      <c r="AK64" s="1348">
        <f>'入力シート'!D94</f>
        <v>0</v>
      </c>
      <c r="AL64" s="1349"/>
      <c r="AM64" s="1349"/>
      <c r="AN64" s="1349"/>
      <c r="AO64" s="1349"/>
      <c r="AP64" s="1349"/>
      <c r="AQ64" s="1349"/>
      <c r="AR64" s="1349"/>
      <c r="AS64" s="1349"/>
      <c r="AT64" s="1349"/>
      <c r="AU64" s="1349"/>
      <c r="AV64" s="1349"/>
      <c r="AW64" s="1349"/>
      <c r="AX64" s="1349"/>
      <c r="AY64" s="1349"/>
      <c r="AZ64" s="1349"/>
      <c r="BA64" s="1349"/>
      <c r="BB64" s="1349"/>
      <c r="BC64" s="1349"/>
      <c r="BD64" s="1349"/>
      <c r="BE64" s="1349"/>
      <c r="BF64" s="1349"/>
      <c r="BG64" s="1349"/>
      <c r="BH64" s="1349"/>
      <c r="BI64" s="1349"/>
      <c r="BJ64" s="1349"/>
      <c r="BK64" s="1350"/>
    </row>
    <row r="66" spans="2:37" ht="11.25" customHeight="1">
      <c r="B66" s="82"/>
      <c r="C66" s="83"/>
      <c r="D66" s="83"/>
      <c r="E66" s="83"/>
      <c r="F66" s="83"/>
      <c r="U66" s="1219" t="s">
        <v>129</v>
      </c>
      <c r="V66" s="1219"/>
      <c r="W66" s="1219" t="s">
        <v>295</v>
      </c>
      <c r="X66" s="1219"/>
      <c r="Y66" s="1219"/>
      <c r="Z66" s="1219"/>
      <c r="AA66" s="1219"/>
      <c r="AB66" s="1219"/>
      <c r="AC66" s="1219" t="s">
        <v>296</v>
      </c>
      <c r="AD66" s="1219"/>
      <c r="AE66" s="1312" t="s">
        <v>297</v>
      </c>
      <c r="AF66" s="1314"/>
      <c r="AG66" s="1314"/>
      <c r="AH66" s="1314"/>
      <c r="AI66" s="1314"/>
      <c r="AJ66" s="1314"/>
      <c r="AK66" s="1313"/>
    </row>
    <row r="67" spans="2:47" ht="11.25" customHeight="1">
      <c r="B67" s="1300" t="s">
        <v>127</v>
      </c>
      <c r="C67" s="1041"/>
      <c r="D67" s="1124"/>
      <c r="E67" s="43"/>
      <c r="F67" s="25"/>
      <c r="G67" s="44"/>
      <c r="H67" s="44"/>
      <c r="I67" s="44"/>
      <c r="J67" s="44"/>
      <c r="K67" s="44"/>
      <c r="L67" s="44"/>
      <c r="M67" s="44"/>
      <c r="N67" s="44"/>
      <c r="O67" s="44"/>
      <c r="P67" s="44"/>
      <c r="Q67" s="44"/>
      <c r="R67" s="1300" t="s">
        <v>294</v>
      </c>
      <c r="S67" s="1041"/>
      <c r="T67" s="1124"/>
      <c r="U67" s="1334"/>
      <c r="V67" s="1336"/>
      <c r="W67" s="1334"/>
      <c r="X67" s="1335"/>
      <c r="Y67" s="1335"/>
      <c r="Z67" s="1335"/>
      <c r="AA67" s="1335"/>
      <c r="AB67" s="1336"/>
      <c r="AC67" s="1334"/>
      <c r="AD67" s="1335"/>
      <c r="AE67" s="1334"/>
      <c r="AF67" s="1335"/>
      <c r="AG67" s="1335"/>
      <c r="AH67" s="1335"/>
      <c r="AI67" s="1335"/>
      <c r="AJ67" s="1335"/>
      <c r="AK67" s="1336"/>
      <c r="AL67" s="1337" t="s">
        <v>305</v>
      </c>
      <c r="AM67" s="1338"/>
      <c r="AN67" s="1339"/>
      <c r="AO67" s="1334"/>
      <c r="AP67" s="1335"/>
      <c r="AQ67" s="1335"/>
      <c r="AR67" s="1335"/>
      <c r="AS67" s="1335"/>
      <c r="AT67" s="1335"/>
      <c r="AU67" s="1336"/>
    </row>
    <row r="68" spans="2:51" s="58" customFormat="1" ht="7.5" customHeight="1">
      <c r="B68" s="892"/>
      <c r="C68" s="409"/>
      <c r="D68" s="893"/>
      <c r="E68" s="28">
        <v>5</v>
      </c>
      <c r="F68" s="30"/>
      <c r="G68" s="46">
        <v>7</v>
      </c>
      <c r="H68" s="84" t="s">
        <v>290</v>
      </c>
      <c r="I68" s="50"/>
      <c r="J68" s="56"/>
      <c r="K68" s="85" t="s">
        <v>291</v>
      </c>
      <c r="L68" s="47"/>
      <c r="M68" s="47"/>
      <c r="N68" s="84" t="s">
        <v>292</v>
      </c>
      <c r="O68" s="47"/>
      <c r="P68" s="47"/>
      <c r="Q68" s="48" t="s">
        <v>293</v>
      </c>
      <c r="R68" s="892"/>
      <c r="S68" s="409"/>
      <c r="T68" s="893"/>
      <c r="U68" s="28">
        <v>18</v>
      </c>
      <c r="V68" s="86"/>
      <c r="W68" s="46">
        <v>20</v>
      </c>
      <c r="X68" s="87"/>
      <c r="Y68" s="88"/>
      <c r="Z68" s="47"/>
      <c r="AA68" s="47"/>
      <c r="AB68" s="61">
        <v>25</v>
      </c>
      <c r="AC68" s="28">
        <v>26</v>
      </c>
      <c r="AD68" s="30"/>
      <c r="AE68" s="28">
        <v>27</v>
      </c>
      <c r="AF68" s="89"/>
      <c r="AG68" s="50"/>
      <c r="AH68" s="89"/>
      <c r="AI68" s="48"/>
      <c r="AJ68" s="57"/>
      <c r="AK68" s="35">
        <v>33</v>
      </c>
      <c r="AL68" s="1340"/>
      <c r="AM68" s="1341"/>
      <c r="AN68" s="1342"/>
      <c r="AO68" s="28">
        <v>34</v>
      </c>
      <c r="AP68" s="89"/>
      <c r="AQ68" s="48"/>
      <c r="AR68" s="57"/>
      <c r="AS68" s="50"/>
      <c r="AT68" s="89"/>
      <c r="AU68" s="35">
        <v>40</v>
      </c>
      <c r="AY68" s="74"/>
    </row>
    <row r="69" spans="2:47" ht="19.5" customHeight="1">
      <c r="B69" s="1056"/>
      <c r="C69" s="1046"/>
      <c r="D69" s="1125"/>
      <c r="E69" s="1301" t="s">
        <v>538</v>
      </c>
      <c r="F69" s="1302"/>
      <c r="G69" s="41">
        <f>MID(TEXT('出力シート１'!$M28,"???????????"),COLUMN()-6,1)</f>
      </c>
      <c r="H69" s="49">
        <f>MID(TEXT('出力シート１'!$M28,"???????????"),COLUMN()-6,1)</f>
      </c>
      <c r="I69" s="49">
        <f>MID(TEXT('出力シート１'!$M28,"???????????"),COLUMN()-6,1)</f>
      </c>
      <c r="J69" s="49">
        <f>MID(TEXT('出力シート１'!$M28,"???????????"),COLUMN()-6,1)</f>
      </c>
      <c r="K69" s="49">
        <f>MID(TEXT('出力シート１'!$M28,"???????????"),COLUMN()-6,1)</f>
      </c>
      <c r="L69" s="49">
        <f>MID(TEXT('出力シート１'!$M28,"???????????"),COLUMN()-6,1)</f>
      </c>
      <c r="M69" s="49">
        <f>MID(TEXT('出力シート１'!$M28,"???????????"),COLUMN()-6,1)</f>
      </c>
      <c r="N69" s="49">
        <f>MID(TEXT('出力シート１'!$M28,"???????????"),COLUMN()-6,1)</f>
      </c>
      <c r="O69" s="49">
        <f>MID(TEXT('出力シート１'!$M28,"???????????"),COLUMN()-6,1)</f>
      </c>
      <c r="P69" s="49">
        <f>MID(TEXT('出力シート１'!$M28,"???????????"),COLUMN()-6,1)</f>
      </c>
      <c r="Q69" s="42">
        <f>MID(TEXT('出力シート１'!$M28,"???????????"),COLUMN()-6,1)</f>
      </c>
      <c r="R69" s="1056"/>
      <c r="S69" s="1046"/>
      <c r="T69" s="1125"/>
      <c r="U69" s="41">
        <f>MID('出力シート１'!$M56,COLUMN()-20,1)</f>
      </c>
      <c r="V69" s="42">
        <f>MID('出力シート１'!$M56,COLUMN()-20,1)</f>
      </c>
      <c r="W69" s="41">
        <f>MID('出力シート１'!$M57,COLUMN()-22,1)</f>
      </c>
      <c r="X69" s="49">
        <f>MID('出力シート１'!$M57,COLUMN()-22,1)</f>
      </c>
      <c r="Y69" s="49">
        <f>MID('出力シート１'!$M57,COLUMN()-22,1)</f>
      </c>
      <c r="Z69" s="49">
        <f>MID('出力シート１'!$M57,COLUMN()-22,1)</f>
      </c>
      <c r="AA69" s="49">
        <f>MID('出力シート１'!$M57,COLUMN()-22,1)</f>
      </c>
      <c r="AB69" s="42">
        <f>MID('出力シート１'!$M57,COLUMN()-22,1)</f>
      </c>
      <c r="AC69" s="1273">
        <f>MID('出力シート１'!$M58,COLUMN()-28,1)</f>
      </c>
      <c r="AD69" s="1275"/>
      <c r="AE69" s="39" t="str">
        <f>IF('入力シート'!D308="令和","Ｒ","Ｈ")</f>
        <v>Ｒ</v>
      </c>
      <c r="AF69" s="41">
        <f>IF('入力シート'!$AQ304="p",MID('入力シート'!$G308,COLUMN()-31,1),"")</f>
      </c>
      <c r="AG69" s="42">
        <f>IF('入力シート'!$AQ304="p",MID('入力シート'!$G308,COLUMN()-31,1),"")</f>
      </c>
      <c r="AH69" s="41">
        <f>IF('入力シート'!$AQ304="p",MID('入力シート'!$J308,COLUMN()-33,1),"")</f>
      </c>
      <c r="AI69" s="42">
        <f>IF('入力シート'!$AQ304="p",MID('入力シート'!$J308,COLUMN()-33,1),"")</f>
      </c>
      <c r="AJ69" s="41">
        <f>IF('入力シート'!$AQ304="p",MID('入力シート'!$M308,COLUMN()-35,1),"")</f>
      </c>
      <c r="AK69" s="42">
        <f>IF('入力シート'!$AQ304="p",MID('入力シート'!$M308,COLUMN()-35,1),"")</f>
      </c>
      <c r="AL69" s="1343"/>
      <c r="AM69" s="1344"/>
      <c r="AN69" s="1345"/>
      <c r="AO69" s="39" t="str">
        <f>IF('入力シート'!D334="令和","Ｒ","Ｈ")</f>
        <v>Ｒ</v>
      </c>
      <c r="AP69" s="41">
        <f>IF('入力シート'!$AR349="p",MID('入力シート'!$G334,COLUMN()-41,1),"")</f>
      </c>
      <c r="AQ69" s="42">
        <f>IF('入力シート'!$AR349="p",MID('入力シート'!$G334,COLUMN()-41,1),"")</f>
      </c>
      <c r="AR69" s="41">
        <f>IF('入力シート'!$AR349="p",MID('入力シート'!$J334,COLUMN()-43,1),"")</f>
      </c>
      <c r="AS69" s="42">
        <f>IF('入力シート'!$AR349="p",MID('入力シート'!$J334,COLUMN()-43,1),"")</f>
      </c>
      <c r="AT69" s="41">
        <f>IF('入力シート'!$AR349="p",MID('入力シート'!$M334,COLUMN()-45,1),"")</f>
      </c>
      <c r="AU69" s="42">
        <f>IF('入力シート'!$AR349="p",MID('入力シート'!$M334,COLUMN()-45,1),"")</f>
      </c>
    </row>
    <row r="73" spans="2:47" ht="11.25" customHeight="1">
      <c r="B73" s="1300" t="s">
        <v>289</v>
      </c>
      <c r="C73" s="1041"/>
      <c r="D73" s="1124"/>
      <c r="E73" s="43"/>
      <c r="F73" s="25"/>
      <c r="G73" s="1312" t="s">
        <v>298</v>
      </c>
      <c r="H73" s="1313"/>
      <c r="I73" s="1312" t="s">
        <v>299</v>
      </c>
      <c r="J73" s="1314"/>
      <c r="K73" s="1314"/>
      <c r="L73" s="1313"/>
      <c r="M73" s="1312" t="s">
        <v>300</v>
      </c>
      <c r="N73" s="1313"/>
      <c r="O73" s="1312" t="s">
        <v>299</v>
      </c>
      <c r="P73" s="1314"/>
      <c r="Q73" s="1314"/>
      <c r="R73" s="1313"/>
      <c r="S73" s="1312" t="s">
        <v>301</v>
      </c>
      <c r="T73" s="1313"/>
      <c r="U73" s="1312" t="s">
        <v>299</v>
      </c>
      <c r="V73" s="1314"/>
      <c r="W73" s="1314"/>
      <c r="X73" s="1313"/>
      <c r="Y73" s="1312" t="s">
        <v>302</v>
      </c>
      <c r="Z73" s="1313"/>
      <c r="AA73" s="1312" t="s">
        <v>299</v>
      </c>
      <c r="AB73" s="1314"/>
      <c r="AC73" s="1314"/>
      <c r="AD73" s="1313"/>
      <c r="AE73" s="1312" t="s">
        <v>303</v>
      </c>
      <c r="AF73" s="1313"/>
      <c r="AG73" s="1312" t="s">
        <v>299</v>
      </c>
      <c r="AH73" s="1314"/>
      <c r="AI73" s="1314"/>
      <c r="AJ73" s="1313"/>
      <c r="AK73" s="1312" t="s">
        <v>304</v>
      </c>
      <c r="AL73" s="1313"/>
      <c r="AM73" s="1312" t="s">
        <v>299</v>
      </c>
      <c r="AN73" s="1314"/>
      <c r="AO73" s="1314"/>
      <c r="AP73" s="1313"/>
      <c r="AQ73" s="52"/>
      <c r="AR73" s="52"/>
      <c r="AS73" s="52"/>
      <c r="AT73" s="52"/>
      <c r="AU73" s="52"/>
    </row>
    <row r="74" spans="2:51" s="58" customFormat="1" ht="7.5" customHeight="1">
      <c r="B74" s="892"/>
      <c r="C74" s="409"/>
      <c r="D74" s="893"/>
      <c r="E74" s="28">
        <v>5</v>
      </c>
      <c r="F74" s="30"/>
      <c r="G74" s="46">
        <v>7</v>
      </c>
      <c r="H74" s="90"/>
      <c r="I74" s="36"/>
      <c r="J74" s="56"/>
      <c r="K74" s="85"/>
      <c r="L74" s="48"/>
      <c r="M74" s="46"/>
      <c r="N74" s="90"/>
      <c r="O74" s="36"/>
      <c r="P74" s="56"/>
      <c r="Q74" s="85"/>
      <c r="R74" s="48"/>
      <c r="S74" s="46"/>
      <c r="T74" s="90"/>
      <c r="U74" s="36"/>
      <c r="V74" s="56"/>
      <c r="W74" s="85"/>
      <c r="X74" s="48"/>
      <c r="Y74" s="46"/>
      <c r="Z74" s="90"/>
      <c r="AA74" s="36"/>
      <c r="AB74" s="56"/>
      <c r="AC74" s="85"/>
      <c r="AD74" s="48"/>
      <c r="AE74" s="46"/>
      <c r="AF74" s="90"/>
      <c r="AG74" s="36"/>
      <c r="AH74" s="56"/>
      <c r="AI74" s="85"/>
      <c r="AJ74" s="48"/>
      <c r="AK74" s="46"/>
      <c r="AL74" s="90"/>
      <c r="AM74" s="36"/>
      <c r="AN74" s="56"/>
      <c r="AO74" s="85"/>
      <c r="AP74" s="35">
        <v>42</v>
      </c>
      <c r="AU74" s="74"/>
      <c r="AY74" s="74"/>
    </row>
    <row r="75" spans="2:42" ht="19.5" customHeight="1">
      <c r="B75" s="1056"/>
      <c r="C75" s="1046"/>
      <c r="D75" s="1125"/>
      <c r="E75" s="1301" t="s">
        <v>539</v>
      </c>
      <c r="F75" s="1302"/>
      <c r="G75" s="41">
        <f>IF('入力シート'!$AQ356="error","",MID('入力シート'!$C353,COLUMN()-6,1))</f>
      </c>
      <c r="H75" s="42">
        <f>IF('入力シート'!$AQ356="error","",MID('入力シート'!$C353,COLUMN()-6,1))</f>
      </c>
      <c r="I75" s="41">
        <f>IF(OR('入力シート'!$C353=0,'入力シート'!$AQ356="error"),"",MID(TEXT('入力シート'!$H368,"???0"),COLUMN()-8,1))</f>
      </c>
      <c r="J75" s="49">
        <f>IF(OR('入力シート'!$C353=0,'入力シート'!$AQ356="error"),"",MID(TEXT('入力シート'!$H368,"???0"),COLUMN()-8,1))</f>
      </c>
      <c r="K75" s="49">
        <f>IF(OR('入力シート'!$C353=0,'入力シート'!$AQ356="error"),"",MID(TEXT('入力シート'!$H368,"???0"),COLUMN()-8,1))</f>
      </c>
      <c r="L75" s="42">
        <f>IF(OR('入力シート'!$C353=0,'入力シート'!$AQ356="error"),"",MID(TEXT('入力シート'!$H368,"???0"),COLUMN()-8,1))</f>
      </c>
      <c r="M75" s="41">
        <f>IF('入力シート'!$AQ356="error","",MID('入力シート'!$C355,COLUMN()-12,1))</f>
      </c>
      <c r="N75" s="42">
        <f>IF('入力シート'!$AQ356="error","",MID('入力シート'!$C355,COLUMN()-12,1))</f>
      </c>
      <c r="O75" s="41">
        <f>IF(OR('入力シート'!$C355=0,'入力シート'!$AQ356="error"),"",MID(TEXT('入力シート'!$H370,"???0"),COLUMN()-14,1))</f>
      </c>
      <c r="P75" s="49">
        <f>IF(OR('入力シート'!$C355=0,'入力シート'!$AQ356="error"),"",MID(TEXT('入力シート'!$H370,"???0"),COLUMN()-14,1))</f>
      </c>
      <c r="Q75" s="49">
        <f>IF(OR('入力シート'!$C355=0,'入力シート'!$AQ356="error"),"",MID(TEXT('入力シート'!$H370,"???0"),COLUMN()-14,1))</f>
      </c>
      <c r="R75" s="42">
        <f>IF(OR('入力シート'!$C355=0,'入力シート'!$AQ356="error"),"",MID(TEXT('入力シート'!$H370,"???0"),COLUMN()-14,1))</f>
      </c>
      <c r="S75" s="41">
        <f>IF('入力シート'!$AQ356="error","",MID('入力シート'!$C357,COLUMN()-18,1))</f>
      </c>
      <c r="T75" s="42">
        <f>IF('入力シート'!$AQ356="error","",MID('入力シート'!$C357,COLUMN()-18,1))</f>
      </c>
      <c r="U75" s="41">
        <f>IF(OR('入力シート'!$C357=0,'入力シート'!$AQ356="error"),"",MID(TEXT('入力シート'!$H372,"???0"),COLUMN()-20,1))</f>
      </c>
      <c r="V75" s="49">
        <f>IF(OR('入力シート'!$C357=0,'入力シート'!$AQ356="error"),"",MID(TEXT('入力シート'!$H372,"???0"),COLUMN()-20,1))</f>
      </c>
      <c r="W75" s="49">
        <f>IF(OR('入力シート'!$C357=0,'入力シート'!$AQ356="error"),"",MID(TEXT('入力シート'!$H372,"???0"),COLUMN()-20,1))</f>
      </c>
      <c r="X75" s="42">
        <f>IF(OR('入力シート'!$C357=0,'入力シート'!$AQ356="error"),"",MID(TEXT('入力シート'!$H372,"???0"),COLUMN()-20,1))</f>
      </c>
      <c r="Y75" s="41">
        <f>IF('入力シート'!$AQ356="error","",MID('入力シート'!$C359,COLUMN()-24,1))</f>
      </c>
      <c r="Z75" s="42">
        <f>IF('入力シート'!$AQ356="error","",MID('入力シート'!$C359,COLUMN()-24,1))</f>
      </c>
      <c r="AA75" s="41">
        <f>IF(OR('入力シート'!$C359=0,'入力シート'!$AQ356="error"),"",MID(TEXT('入力シート'!$H374,"???0"),COLUMN()-26,1))</f>
      </c>
      <c r="AB75" s="49">
        <f>IF(OR('入力シート'!$C359=0,'入力シート'!$AQ356="error"),"",MID(TEXT('入力シート'!$H374,"???0"),COLUMN()-26,1))</f>
      </c>
      <c r="AC75" s="49">
        <f>IF(OR('入力シート'!$C359=0,'入力シート'!$AQ356="error"),"",MID(TEXT('入力シート'!$H374,"???0"),COLUMN()-26,1))</f>
      </c>
      <c r="AD75" s="42">
        <f>IF(OR('入力シート'!$C359=0,'入力シート'!$AQ356="error"),"",MID(TEXT('入力シート'!$H374,"???0"),COLUMN()-26,1))</f>
      </c>
      <c r="AE75" s="41">
        <f>IF('入力シート'!$AQ356="error","",MID('入力シート'!$C361,COLUMN()-30,1))</f>
      </c>
      <c r="AF75" s="42">
        <f>IF('入力シート'!$AQ356="error","",MID('入力シート'!$C361,COLUMN()-30,1))</f>
      </c>
      <c r="AG75" s="41">
        <f>IF(OR('入力シート'!$C361=0,'入力シート'!$AQ356="error"),"",MID(TEXT('入力シート'!$H376,"???0"),COLUMN()-32,1))</f>
      </c>
      <c r="AH75" s="49">
        <f>IF(OR('入力シート'!$C361=0,'入力シート'!$AQ356="error"),"",MID(TEXT('入力シート'!$H376,"???0"),COLUMN()-32,1))</f>
      </c>
      <c r="AI75" s="49">
        <f>IF(OR('入力シート'!$C361=0,'入力シート'!$AQ356="error"),"",MID(TEXT('入力シート'!$H376,"???0"),COLUMN()-32,1))</f>
      </c>
      <c r="AJ75" s="42">
        <f>IF(OR('入力シート'!$C361=0,'入力シート'!$AQ356="error"),"",MID(TEXT('入力シート'!$H376,"???0"),COLUMN()-32,1))</f>
      </c>
      <c r="AK75" s="41">
        <f>IF('入力シート'!$AQ356="error","",MID('入力シート'!$C363,COLUMN()-36,1))</f>
      </c>
      <c r="AL75" s="42">
        <f>IF('入力シート'!$AQ356="error","",MID('入力シート'!$C363,COLUMN()-36,1))</f>
      </c>
      <c r="AM75" s="41">
        <f>IF(OR('入力シート'!$C363=0,'入力シート'!$AQ356="error"),"",MID(TEXT('入力シート'!$H378,"???0"),COLUMN()-38,1))</f>
      </c>
      <c r="AN75" s="49">
        <f>IF(OR('入力シート'!$C363=0,'入力シート'!$AQ356="error"),"",MID(TEXT('入力シート'!$H378,"???0"),COLUMN()-38,1))</f>
      </c>
      <c r="AO75" s="49">
        <f>IF(OR('入力シート'!$C363=0,'入力シート'!$AQ356="error"),"",MID(TEXT('入力シート'!$H378,"???0"),COLUMN()-38,1))</f>
      </c>
      <c r="AP75" s="42">
        <f>IF(OR('入力シート'!$C363=0,'入力シート'!$AQ356="error"),"",MID(TEXT('入力シート'!$H378,"???0"),COLUMN()-38,1))</f>
      </c>
    </row>
    <row r="80" spans="2:63" ht="17.25">
      <c r="B80" s="1297" t="s">
        <v>310</v>
      </c>
      <c r="C80" s="1297"/>
      <c r="D80" s="1297"/>
      <c r="E80" s="1297"/>
      <c r="F80" s="1297"/>
      <c r="G80" s="1297"/>
      <c r="H80" s="1297"/>
      <c r="I80" s="1297"/>
      <c r="J80" s="1297"/>
      <c r="K80" s="1297"/>
      <c r="L80" s="1297"/>
      <c r="M80" s="1297"/>
      <c r="N80" s="1297"/>
      <c r="O80" s="1297"/>
      <c r="P80" s="382"/>
      <c r="Q80" s="1297" t="s">
        <v>1363</v>
      </c>
      <c r="R80" s="1297"/>
      <c r="S80" s="1297"/>
      <c r="T80" s="1297"/>
      <c r="U80" s="1297"/>
      <c r="V80" s="1297"/>
      <c r="W80" s="1297"/>
      <c r="X80" s="1297"/>
      <c r="Y80" s="1297"/>
      <c r="Z80" s="1297"/>
      <c r="AA80" s="1297"/>
      <c r="AB80" s="1297"/>
      <c r="AC80" s="1297"/>
      <c r="AD80" s="1297"/>
      <c r="AE80" s="1297"/>
      <c r="AF80" s="1297"/>
      <c r="AG80" s="1297"/>
      <c r="AH80" s="1297"/>
      <c r="AI80" s="1297"/>
      <c r="AJ80" s="1297"/>
      <c r="AK80" s="1297"/>
      <c r="AL80" s="1297"/>
      <c r="AM80" s="1297"/>
      <c r="AN80" s="1297"/>
      <c r="AO80" s="1297"/>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row>
    <row r="81" spans="17:25" ht="13.5">
      <c r="Q81" s="409" t="s">
        <v>1364</v>
      </c>
      <c r="R81" s="409"/>
      <c r="S81" s="409"/>
      <c r="T81" s="1046"/>
      <c r="V81" s="409"/>
      <c r="W81" s="409"/>
      <c r="X81" s="409"/>
      <c r="Y81" s="1046"/>
    </row>
    <row r="82" spans="2:63" ht="13.5">
      <c r="B82" s="964" t="s">
        <v>309</v>
      </c>
      <c r="C82" s="964"/>
      <c r="D82" s="964" t="s">
        <v>131</v>
      </c>
      <c r="E82" s="964"/>
      <c r="F82" s="964"/>
      <c r="G82" s="964"/>
      <c r="H82" s="964"/>
      <c r="I82" s="964" t="s">
        <v>309</v>
      </c>
      <c r="J82" s="964"/>
      <c r="K82" s="964" t="s">
        <v>131</v>
      </c>
      <c r="L82" s="964"/>
      <c r="M82" s="964"/>
      <c r="N82" s="964"/>
      <c r="O82" s="964"/>
      <c r="P82" s="52"/>
      <c r="Q82" s="1298" t="s">
        <v>1395</v>
      </c>
      <c r="R82" s="964"/>
      <c r="S82" s="964" t="s">
        <v>980</v>
      </c>
      <c r="T82" s="964"/>
      <c r="U82" s="964"/>
      <c r="V82" s="964"/>
      <c r="W82" s="964"/>
      <c r="X82" s="964"/>
      <c r="Y82" s="1298" t="s">
        <v>1395</v>
      </c>
      <c r="Z82" s="964"/>
      <c r="AA82" s="964" t="s">
        <v>980</v>
      </c>
      <c r="AB82" s="964"/>
      <c r="AC82" s="964"/>
      <c r="AD82" s="964"/>
      <c r="AE82" s="964"/>
      <c r="AF82" s="964"/>
      <c r="AG82" s="1298" t="s">
        <v>1395</v>
      </c>
      <c r="AH82" s="964"/>
      <c r="AI82" s="964" t="s">
        <v>980</v>
      </c>
      <c r="AJ82" s="964"/>
      <c r="AK82" s="964"/>
      <c r="AL82" s="964"/>
      <c r="AM82" s="964"/>
      <c r="AN82" s="964"/>
      <c r="AO82" s="52"/>
      <c r="AP82" s="52"/>
      <c r="AQ82" s="52"/>
      <c r="AR82" s="52"/>
      <c r="AS82" s="52"/>
      <c r="AT82" s="52"/>
      <c r="AU82" s="52"/>
      <c r="AV82" s="52"/>
      <c r="AW82" s="52"/>
      <c r="AX82" s="52"/>
      <c r="AY82" s="52"/>
      <c r="AZ82" s="52"/>
      <c r="BA82" s="52"/>
      <c r="BC82" s="52"/>
      <c r="BD82" s="52"/>
      <c r="BE82" s="52"/>
      <c r="BF82" s="52"/>
      <c r="BG82" s="52"/>
      <c r="BH82" s="52"/>
      <c r="BI82" s="52"/>
      <c r="BJ82" s="52"/>
      <c r="BK82" s="52"/>
    </row>
    <row r="83" spans="2:63" ht="13.5">
      <c r="B83" s="964"/>
      <c r="C83" s="964"/>
      <c r="D83" s="964"/>
      <c r="E83" s="964"/>
      <c r="F83" s="964"/>
      <c r="G83" s="964"/>
      <c r="H83" s="964"/>
      <c r="I83" s="964"/>
      <c r="J83" s="964"/>
      <c r="K83" s="964"/>
      <c r="L83" s="964"/>
      <c r="M83" s="964"/>
      <c r="N83" s="964"/>
      <c r="O83" s="964"/>
      <c r="P83" s="52"/>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52"/>
      <c r="AP83" s="52"/>
      <c r="AQ83" s="52"/>
      <c r="AR83" s="52"/>
      <c r="AS83" s="52"/>
      <c r="AT83" s="52"/>
      <c r="AU83" s="52"/>
      <c r="AV83" s="52"/>
      <c r="AW83" s="52"/>
      <c r="AX83" s="52"/>
      <c r="AY83" s="52"/>
      <c r="AZ83" s="52"/>
      <c r="BA83" s="52"/>
      <c r="BB83" s="52"/>
      <c r="BC83" s="52"/>
      <c r="BD83" s="52"/>
      <c r="BE83" s="52"/>
      <c r="BF83" s="52"/>
      <c r="BG83" s="52"/>
      <c r="BH83" s="52"/>
      <c r="BI83" s="52"/>
      <c r="BJ83" s="52"/>
      <c r="BK83" s="52"/>
    </row>
    <row r="84" spans="2:63" ht="13.5">
      <c r="B84" s="1299" t="s">
        <v>540</v>
      </c>
      <c r="C84" s="1299"/>
      <c r="D84" s="964" t="s">
        <v>307</v>
      </c>
      <c r="E84" s="964"/>
      <c r="F84" s="964"/>
      <c r="G84" s="964"/>
      <c r="H84" s="964"/>
      <c r="I84" s="1299" t="s">
        <v>541</v>
      </c>
      <c r="J84" s="1299"/>
      <c r="K84" s="964" t="s">
        <v>96</v>
      </c>
      <c r="L84" s="964"/>
      <c r="M84" s="964"/>
      <c r="N84" s="964"/>
      <c r="O84" s="964"/>
      <c r="P84" s="52"/>
      <c r="Q84" s="964" t="s">
        <v>990</v>
      </c>
      <c r="R84" s="964"/>
      <c r="S84" s="964" t="s">
        <v>1365</v>
      </c>
      <c r="T84" s="964"/>
      <c r="U84" s="964"/>
      <c r="V84" s="964"/>
      <c r="W84" s="964"/>
      <c r="X84" s="964"/>
      <c r="Y84" s="964">
        <v>13</v>
      </c>
      <c r="Z84" s="964"/>
      <c r="AA84" s="964" t="s">
        <v>1376</v>
      </c>
      <c r="AB84" s="964"/>
      <c r="AC84" s="964"/>
      <c r="AD84" s="964"/>
      <c r="AE84" s="964"/>
      <c r="AF84" s="964"/>
      <c r="AG84" s="964">
        <v>25</v>
      </c>
      <c r="AH84" s="964"/>
      <c r="AI84" s="964" t="s">
        <v>1387</v>
      </c>
      <c r="AJ84" s="964"/>
      <c r="AK84" s="964"/>
      <c r="AL84" s="964"/>
      <c r="AM84" s="964"/>
      <c r="AN84" s="964"/>
      <c r="AO84" s="52"/>
      <c r="AQ84" s="52"/>
      <c r="AR84" s="52"/>
      <c r="AT84" s="52"/>
      <c r="AU84" s="52"/>
      <c r="AV84" s="52"/>
      <c r="AW84" s="52"/>
      <c r="AX84" s="52"/>
      <c r="AY84" s="52"/>
      <c r="AZ84" s="52"/>
      <c r="BC84" s="52"/>
      <c r="BD84" s="52"/>
      <c r="BE84" s="52"/>
      <c r="BF84" s="52"/>
      <c r="BG84" s="52"/>
      <c r="BH84" s="52"/>
      <c r="BI84" s="52"/>
      <c r="BJ84" s="52"/>
      <c r="BK84" s="52"/>
    </row>
    <row r="85" spans="2:63" ht="13.5">
      <c r="B85" s="1299" t="s">
        <v>523</v>
      </c>
      <c r="C85" s="1299"/>
      <c r="D85" s="1299" t="s">
        <v>583</v>
      </c>
      <c r="E85" s="1299"/>
      <c r="F85" s="1299"/>
      <c r="G85" s="1299"/>
      <c r="H85" s="1299"/>
      <c r="I85" s="1299" t="s">
        <v>542</v>
      </c>
      <c r="J85" s="1299"/>
      <c r="K85" s="964" t="s">
        <v>97</v>
      </c>
      <c r="L85" s="964"/>
      <c r="M85" s="964"/>
      <c r="N85" s="964"/>
      <c r="O85" s="964"/>
      <c r="P85" s="52"/>
      <c r="Q85" s="964"/>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52"/>
      <c r="AQ85" s="52"/>
      <c r="AR85" s="52"/>
      <c r="AT85" s="52"/>
      <c r="AU85" s="52"/>
      <c r="AV85" s="52"/>
      <c r="AW85" s="52"/>
      <c r="AX85" s="52"/>
      <c r="AY85" s="52"/>
      <c r="AZ85" s="52"/>
      <c r="BC85" s="52"/>
      <c r="BD85" s="52"/>
      <c r="BE85" s="52"/>
      <c r="BF85" s="52"/>
      <c r="BG85" s="52"/>
      <c r="BH85" s="52"/>
      <c r="BI85" s="52"/>
      <c r="BJ85" s="52"/>
      <c r="BK85" s="52"/>
    </row>
    <row r="86" spans="2:63" ht="13.5">
      <c r="B86" s="1299" t="s">
        <v>524</v>
      </c>
      <c r="C86" s="1299"/>
      <c r="D86" s="964" t="s">
        <v>75</v>
      </c>
      <c r="E86" s="964"/>
      <c r="F86" s="964"/>
      <c r="G86" s="964"/>
      <c r="H86" s="964"/>
      <c r="I86" s="1299" t="s">
        <v>543</v>
      </c>
      <c r="J86" s="1299"/>
      <c r="K86" s="964" t="s">
        <v>98</v>
      </c>
      <c r="L86" s="964"/>
      <c r="M86" s="964"/>
      <c r="N86" s="964"/>
      <c r="O86" s="964"/>
      <c r="P86" s="52"/>
      <c r="Q86" s="964" t="s">
        <v>319</v>
      </c>
      <c r="R86" s="964"/>
      <c r="S86" s="964" t="s">
        <v>1366</v>
      </c>
      <c r="T86" s="964"/>
      <c r="U86" s="964"/>
      <c r="V86" s="964"/>
      <c r="W86" s="964"/>
      <c r="X86" s="964"/>
      <c r="Y86" s="964">
        <v>14</v>
      </c>
      <c r="Z86" s="964"/>
      <c r="AA86" s="964" t="s">
        <v>1377</v>
      </c>
      <c r="AB86" s="964"/>
      <c r="AC86" s="964"/>
      <c r="AD86" s="964"/>
      <c r="AE86" s="964"/>
      <c r="AF86" s="964"/>
      <c r="AG86" s="964">
        <v>26</v>
      </c>
      <c r="AH86" s="964"/>
      <c r="AI86" s="964" t="s">
        <v>1388</v>
      </c>
      <c r="AJ86" s="964"/>
      <c r="AK86" s="964"/>
      <c r="AL86" s="964"/>
      <c r="AM86" s="964"/>
      <c r="AN86" s="964"/>
      <c r="AO86" s="52"/>
      <c r="AQ86" s="52"/>
      <c r="AR86" s="52"/>
      <c r="AT86" s="52"/>
      <c r="AU86" s="52"/>
      <c r="AV86" s="52"/>
      <c r="AW86" s="52"/>
      <c r="AX86" s="52"/>
      <c r="AY86" s="52"/>
      <c r="AZ86" s="52"/>
      <c r="BC86" s="52"/>
      <c r="BD86" s="52"/>
      <c r="BE86" s="52"/>
      <c r="BF86" s="52"/>
      <c r="BG86" s="52"/>
      <c r="BH86" s="52"/>
      <c r="BI86" s="52"/>
      <c r="BJ86" s="52"/>
      <c r="BK86" s="52"/>
    </row>
    <row r="87" spans="2:63" ht="13.5">
      <c r="B87" s="1299" t="s">
        <v>526</v>
      </c>
      <c r="C87" s="1299"/>
      <c r="D87" s="964" t="s">
        <v>308</v>
      </c>
      <c r="E87" s="964"/>
      <c r="F87" s="964"/>
      <c r="G87" s="964"/>
      <c r="H87" s="964"/>
      <c r="I87" s="1299" t="s">
        <v>544</v>
      </c>
      <c r="J87" s="1299"/>
      <c r="K87" s="964" t="s">
        <v>99</v>
      </c>
      <c r="L87" s="964"/>
      <c r="M87" s="964"/>
      <c r="N87" s="964"/>
      <c r="O87" s="964"/>
      <c r="P87" s="52"/>
      <c r="Q87" s="964"/>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52"/>
      <c r="AQ87" s="52"/>
      <c r="AR87" s="52"/>
      <c r="AT87" s="52"/>
      <c r="AU87" s="52"/>
      <c r="AV87" s="52"/>
      <c r="AW87" s="52"/>
      <c r="AX87" s="52"/>
      <c r="AY87" s="52"/>
      <c r="AZ87" s="52"/>
      <c r="BC87" s="52"/>
      <c r="BD87" s="52"/>
      <c r="BE87" s="52"/>
      <c r="BF87" s="52"/>
      <c r="BG87" s="52"/>
      <c r="BH87" s="52"/>
      <c r="BI87" s="52"/>
      <c r="BJ87" s="52"/>
      <c r="BK87" s="52"/>
    </row>
    <row r="88" spans="2:63" ht="13.5">
      <c r="B88" s="1299" t="s">
        <v>528</v>
      </c>
      <c r="C88" s="1299"/>
      <c r="D88" s="964" t="s">
        <v>76</v>
      </c>
      <c r="E88" s="964"/>
      <c r="F88" s="964"/>
      <c r="G88" s="964"/>
      <c r="H88" s="964"/>
      <c r="I88" s="1299" t="s">
        <v>545</v>
      </c>
      <c r="J88" s="1299"/>
      <c r="K88" s="964" t="s">
        <v>132</v>
      </c>
      <c r="L88" s="964"/>
      <c r="M88" s="964"/>
      <c r="N88" s="964"/>
      <c r="O88" s="964"/>
      <c r="P88" s="52"/>
      <c r="Q88" s="964" t="s">
        <v>320</v>
      </c>
      <c r="R88" s="964"/>
      <c r="S88" s="964" t="s">
        <v>1367</v>
      </c>
      <c r="T88" s="964"/>
      <c r="U88" s="964"/>
      <c r="V88" s="964"/>
      <c r="W88" s="964"/>
      <c r="X88" s="964"/>
      <c r="Y88" s="964">
        <v>15</v>
      </c>
      <c r="Z88" s="964"/>
      <c r="AA88" s="964" t="s">
        <v>1378</v>
      </c>
      <c r="AB88" s="964"/>
      <c r="AC88" s="964"/>
      <c r="AD88" s="964"/>
      <c r="AE88" s="964"/>
      <c r="AF88" s="964"/>
      <c r="AG88" s="964">
        <v>27</v>
      </c>
      <c r="AH88" s="964"/>
      <c r="AI88" s="964" t="s">
        <v>1389</v>
      </c>
      <c r="AJ88" s="964"/>
      <c r="AK88" s="964"/>
      <c r="AL88" s="964"/>
      <c r="AM88" s="964"/>
      <c r="AN88" s="964"/>
      <c r="AO88" s="52"/>
      <c r="AQ88" s="52"/>
      <c r="AR88" s="52"/>
      <c r="AT88" s="52"/>
      <c r="AU88" s="52"/>
      <c r="AV88" s="52"/>
      <c r="AW88" s="52"/>
      <c r="AX88" s="52"/>
      <c r="AY88" s="52"/>
      <c r="AZ88" s="52"/>
      <c r="BC88" s="52"/>
      <c r="BD88" s="52"/>
      <c r="BE88" s="52"/>
      <c r="BF88" s="52"/>
      <c r="BG88" s="52"/>
      <c r="BH88" s="52"/>
      <c r="BI88" s="52"/>
      <c r="BJ88" s="52"/>
      <c r="BK88" s="52"/>
    </row>
    <row r="89" spans="2:63" ht="13.5">
      <c r="B89" s="1299" t="s">
        <v>529</v>
      </c>
      <c r="C89" s="1299"/>
      <c r="D89" s="964" t="s">
        <v>77</v>
      </c>
      <c r="E89" s="964"/>
      <c r="F89" s="964"/>
      <c r="G89" s="964"/>
      <c r="H89" s="964"/>
      <c r="I89" s="1299" t="s">
        <v>546</v>
      </c>
      <c r="J89" s="1299"/>
      <c r="K89" s="964" t="s">
        <v>100</v>
      </c>
      <c r="L89" s="964"/>
      <c r="M89" s="964"/>
      <c r="N89" s="964"/>
      <c r="O89" s="964"/>
      <c r="P89" s="52"/>
      <c r="Q89" s="964"/>
      <c r="R89" s="964"/>
      <c r="S89" s="964"/>
      <c r="T89" s="964"/>
      <c r="U89" s="964"/>
      <c r="V89" s="964"/>
      <c r="W89" s="964"/>
      <c r="X89" s="964"/>
      <c r="Y89" s="964"/>
      <c r="Z89" s="964"/>
      <c r="AA89" s="964"/>
      <c r="AB89" s="964"/>
      <c r="AC89" s="964"/>
      <c r="AD89" s="964"/>
      <c r="AE89" s="964"/>
      <c r="AF89" s="964"/>
      <c r="AG89" s="964"/>
      <c r="AH89" s="964"/>
      <c r="AI89" s="964"/>
      <c r="AJ89" s="964"/>
      <c r="AK89" s="964"/>
      <c r="AL89" s="964"/>
      <c r="AM89" s="964"/>
      <c r="AN89" s="964"/>
      <c r="AO89" s="52"/>
      <c r="AQ89" s="52"/>
      <c r="AR89" s="52"/>
      <c r="AT89" s="52"/>
      <c r="AU89" s="52"/>
      <c r="AV89" s="52"/>
      <c r="AW89" s="52"/>
      <c r="AX89" s="52"/>
      <c r="AY89" s="52"/>
      <c r="AZ89" s="52"/>
      <c r="BC89" s="52"/>
      <c r="BD89" s="52"/>
      <c r="BE89" s="52"/>
      <c r="BF89" s="52"/>
      <c r="BG89" s="52"/>
      <c r="BH89" s="52"/>
      <c r="BI89" s="52"/>
      <c r="BJ89" s="52"/>
      <c r="BK89" s="52"/>
    </row>
    <row r="90" spans="2:63" ht="13.5">
      <c r="B90" s="1299" t="s">
        <v>530</v>
      </c>
      <c r="C90" s="1299"/>
      <c r="D90" s="964" t="s">
        <v>78</v>
      </c>
      <c r="E90" s="964"/>
      <c r="F90" s="964"/>
      <c r="G90" s="964"/>
      <c r="H90" s="964"/>
      <c r="I90" s="1299" t="s">
        <v>547</v>
      </c>
      <c r="J90" s="1299"/>
      <c r="K90" s="964" t="s">
        <v>101</v>
      </c>
      <c r="L90" s="964"/>
      <c r="M90" s="964"/>
      <c r="N90" s="964"/>
      <c r="O90" s="964"/>
      <c r="P90" s="52"/>
      <c r="Q90" s="964" t="s">
        <v>321</v>
      </c>
      <c r="R90" s="964"/>
      <c r="S90" s="964" t="s">
        <v>1368</v>
      </c>
      <c r="T90" s="964"/>
      <c r="U90" s="964"/>
      <c r="V90" s="964"/>
      <c r="W90" s="964"/>
      <c r="X90" s="964"/>
      <c r="Y90" s="964">
        <v>16</v>
      </c>
      <c r="Z90" s="964"/>
      <c r="AA90" s="964" t="s">
        <v>1379</v>
      </c>
      <c r="AB90" s="964"/>
      <c r="AC90" s="964"/>
      <c r="AD90" s="964"/>
      <c r="AE90" s="964"/>
      <c r="AF90" s="964"/>
      <c r="AG90" s="964">
        <v>28</v>
      </c>
      <c r="AH90" s="964"/>
      <c r="AI90" s="964" t="s">
        <v>1390</v>
      </c>
      <c r="AJ90" s="964"/>
      <c r="AK90" s="964"/>
      <c r="AL90" s="964"/>
      <c r="AM90" s="964"/>
      <c r="AN90" s="964"/>
      <c r="AO90" s="52"/>
      <c r="AQ90" s="52"/>
      <c r="AR90" s="52"/>
      <c r="AT90" s="52"/>
      <c r="AU90" s="52"/>
      <c r="AV90" s="52"/>
      <c r="AW90" s="52"/>
      <c r="AX90" s="52"/>
      <c r="AY90" s="52"/>
      <c r="AZ90" s="52"/>
      <c r="BC90" s="52"/>
      <c r="BD90" s="52"/>
      <c r="BE90" s="52"/>
      <c r="BF90" s="52"/>
      <c r="BG90" s="52"/>
      <c r="BH90" s="52"/>
      <c r="BI90" s="52"/>
      <c r="BJ90" s="52"/>
      <c r="BK90" s="52"/>
    </row>
    <row r="91" spans="2:63" ht="13.5">
      <c r="B91" s="1299" t="s">
        <v>531</v>
      </c>
      <c r="C91" s="1299"/>
      <c r="D91" s="964" t="s">
        <v>79</v>
      </c>
      <c r="E91" s="964"/>
      <c r="F91" s="964"/>
      <c r="G91" s="964"/>
      <c r="H91" s="964"/>
      <c r="I91" s="1299" t="s">
        <v>548</v>
      </c>
      <c r="J91" s="1299"/>
      <c r="K91" s="964" t="s">
        <v>102</v>
      </c>
      <c r="L91" s="964"/>
      <c r="M91" s="964"/>
      <c r="N91" s="964"/>
      <c r="O91" s="964"/>
      <c r="P91" s="52"/>
      <c r="Q91" s="964"/>
      <c r="R91" s="964"/>
      <c r="S91" s="964"/>
      <c r="T91" s="964"/>
      <c r="U91" s="964"/>
      <c r="V91" s="964"/>
      <c r="W91" s="964"/>
      <c r="X91" s="964"/>
      <c r="Y91" s="964"/>
      <c r="Z91" s="964"/>
      <c r="AA91" s="964"/>
      <c r="AB91" s="964"/>
      <c r="AC91" s="964"/>
      <c r="AD91" s="964"/>
      <c r="AE91" s="964"/>
      <c r="AF91" s="964"/>
      <c r="AG91" s="964"/>
      <c r="AH91" s="964"/>
      <c r="AI91" s="964"/>
      <c r="AJ91" s="964"/>
      <c r="AK91" s="964"/>
      <c r="AL91" s="964"/>
      <c r="AM91" s="964"/>
      <c r="AN91" s="964"/>
      <c r="AO91" s="52"/>
      <c r="AQ91" s="52"/>
      <c r="AR91" s="52"/>
      <c r="AT91" s="52"/>
      <c r="AU91" s="52"/>
      <c r="AV91" s="52"/>
      <c r="AW91" s="52"/>
      <c r="AX91" s="52"/>
      <c r="AY91" s="52"/>
      <c r="AZ91" s="52"/>
      <c r="BC91" s="52"/>
      <c r="BD91" s="52"/>
      <c r="BE91" s="52"/>
      <c r="BF91" s="52"/>
      <c r="BG91" s="52"/>
      <c r="BH91" s="52"/>
      <c r="BI91" s="52"/>
      <c r="BJ91" s="52"/>
      <c r="BK91" s="52"/>
    </row>
    <row r="92" spans="2:63" ht="13.5">
      <c r="B92" s="1299" t="s">
        <v>532</v>
      </c>
      <c r="C92" s="1299"/>
      <c r="D92" s="964" t="s">
        <v>80</v>
      </c>
      <c r="E92" s="964"/>
      <c r="F92" s="964"/>
      <c r="G92" s="964"/>
      <c r="H92" s="964"/>
      <c r="I92" s="1299" t="s">
        <v>549</v>
      </c>
      <c r="J92" s="1299"/>
      <c r="K92" s="964" t="s">
        <v>103</v>
      </c>
      <c r="L92" s="964"/>
      <c r="M92" s="964"/>
      <c r="N92" s="964"/>
      <c r="O92" s="964"/>
      <c r="P92" s="52"/>
      <c r="Q92" s="964" t="s">
        <v>322</v>
      </c>
      <c r="R92" s="964"/>
      <c r="S92" s="964" t="s">
        <v>1369</v>
      </c>
      <c r="T92" s="964"/>
      <c r="U92" s="964"/>
      <c r="V92" s="964"/>
      <c r="W92" s="964"/>
      <c r="X92" s="964"/>
      <c r="Y92" s="964">
        <v>17</v>
      </c>
      <c r="Z92" s="964"/>
      <c r="AA92" s="964" t="s">
        <v>1380</v>
      </c>
      <c r="AB92" s="964"/>
      <c r="AC92" s="964"/>
      <c r="AD92" s="964"/>
      <c r="AE92" s="964"/>
      <c r="AF92" s="964"/>
      <c r="AG92" s="964">
        <v>29</v>
      </c>
      <c r="AH92" s="964"/>
      <c r="AI92" s="964" t="s">
        <v>1391</v>
      </c>
      <c r="AJ92" s="964"/>
      <c r="AK92" s="964"/>
      <c r="AL92" s="964"/>
      <c r="AM92" s="964"/>
      <c r="AN92" s="964"/>
      <c r="AO92" s="52"/>
      <c r="AQ92" s="52"/>
      <c r="AR92" s="52"/>
      <c r="AT92" s="52"/>
      <c r="AU92" s="52"/>
      <c r="AV92" s="52"/>
      <c r="AW92" s="52"/>
      <c r="AX92" s="52"/>
      <c r="AY92" s="52"/>
      <c r="AZ92" s="52"/>
      <c r="BC92" s="52"/>
      <c r="BD92" s="52"/>
      <c r="BE92" s="52"/>
      <c r="BF92" s="52"/>
      <c r="BG92" s="52"/>
      <c r="BH92" s="52"/>
      <c r="BI92" s="52"/>
      <c r="BJ92" s="52"/>
      <c r="BK92" s="52"/>
    </row>
    <row r="93" spans="2:63" ht="13.5">
      <c r="B93" s="1299" t="s">
        <v>533</v>
      </c>
      <c r="C93" s="1299"/>
      <c r="D93" s="964" t="s">
        <v>81</v>
      </c>
      <c r="E93" s="964"/>
      <c r="F93" s="964"/>
      <c r="G93" s="964"/>
      <c r="H93" s="964"/>
      <c r="I93" s="1299" t="s">
        <v>551</v>
      </c>
      <c r="J93" s="1299"/>
      <c r="K93" s="964" t="s">
        <v>104</v>
      </c>
      <c r="L93" s="964"/>
      <c r="M93" s="964"/>
      <c r="N93" s="964"/>
      <c r="O93" s="964"/>
      <c r="P93" s="52"/>
      <c r="Q93" s="964"/>
      <c r="R93" s="964"/>
      <c r="S93" s="964"/>
      <c r="T93" s="964"/>
      <c r="U93" s="964"/>
      <c r="V93" s="964"/>
      <c r="W93" s="964"/>
      <c r="X93" s="964"/>
      <c r="Y93" s="964"/>
      <c r="Z93" s="964"/>
      <c r="AA93" s="964"/>
      <c r="AB93" s="964"/>
      <c r="AC93" s="964"/>
      <c r="AD93" s="964"/>
      <c r="AE93" s="964"/>
      <c r="AF93" s="964"/>
      <c r="AG93" s="964"/>
      <c r="AH93" s="964"/>
      <c r="AI93" s="964"/>
      <c r="AJ93" s="964"/>
      <c r="AK93" s="964"/>
      <c r="AL93" s="964"/>
      <c r="AM93" s="964"/>
      <c r="AN93" s="964"/>
      <c r="AO93" s="52"/>
      <c r="AQ93" s="52"/>
      <c r="AR93" s="52"/>
      <c r="AT93" s="52"/>
      <c r="AU93" s="52"/>
      <c r="AV93" s="52"/>
      <c r="AW93" s="52"/>
      <c r="AX93" s="52"/>
      <c r="AY93" s="52"/>
      <c r="AZ93" s="52"/>
      <c r="BC93" s="52"/>
      <c r="BD93" s="52"/>
      <c r="BE93" s="52"/>
      <c r="BF93" s="52"/>
      <c r="BG93" s="52"/>
      <c r="BH93" s="52"/>
      <c r="BI93" s="52"/>
      <c r="BJ93" s="52"/>
      <c r="BK93" s="52"/>
    </row>
    <row r="94" spans="2:63" ht="13.5">
      <c r="B94" s="1299" t="s">
        <v>534</v>
      </c>
      <c r="C94" s="1299"/>
      <c r="D94" s="964" t="s">
        <v>82</v>
      </c>
      <c r="E94" s="964"/>
      <c r="F94" s="964"/>
      <c r="G94" s="964"/>
      <c r="H94" s="964"/>
      <c r="I94" s="1299" t="s">
        <v>552</v>
      </c>
      <c r="J94" s="1299"/>
      <c r="K94" s="964" t="s">
        <v>106</v>
      </c>
      <c r="L94" s="964"/>
      <c r="M94" s="964"/>
      <c r="N94" s="964"/>
      <c r="O94" s="964"/>
      <c r="P94" s="52"/>
      <c r="Q94" s="964" t="s">
        <v>323</v>
      </c>
      <c r="R94" s="964"/>
      <c r="S94" s="964" t="s">
        <v>1370</v>
      </c>
      <c r="T94" s="964"/>
      <c r="U94" s="964"/>
      <c r="V94" s="964"/>
      <c r="W94" s="964"/>
      <c r="X94" s="964"/>
      <c r="Y94" s="964">
        <v>18</v>
      </c>
      <c r="Z94" s="964"/>
      <c r="AA94" s="964" t="s">
        <v>1381</v>
      </c>
      <c r="AB94" s="964"/>
      <c r="AC94" s="964"/>
      <c r="AD94" s="964"/>
      <c r="AE94" s="964"/>
      <c r="AF94" s="964"/>
      <c r="AG94" s="964">
        <v>30</v>
      </c>
      <c r="AH94" s="964"/>
      <c r="AI94" s="1365" t="s">
        <v>1401</v>
      </c>
      <c r="AJ94" s="1366"/>
      <c r="AK94" s="1366"/>
      <c r="AL94" s="1366"/>
      <c r="AM94" s="1366"/>
      <c r="AN94" s="1366"/>
      <c r="AO94" s="77"/>
      <c r="AQ94" s="52"/>
      <c r="AR94" s="52"/>
      <c r="AT94" s="77"/>
      <c r="AU94" s="77"/>
      <c r="AV94" s="77"/>
      <c r="AW94" s="77"/>
      <c r="AX94" s="77"/>
      <c r="AY94" s="77"/>
      <c r="AZ94" s="52"/>
      <c r="BC94" s="52"/>
      <c r="BD94" s="52"/>
      <c r="BE94" s="52"/>
      <c r="BF94" s="52"/>
      <c r="BG94" s="52"/>
      <c r="BH94" s="52"/>
      <c r="BI94" s="52"/>
      <c r="BJ94" s="52"/>
      <c r="BK94" s="52"/>
    </row>
    <row r="95" spans="2:63" ht="13.5">
      <c r="B95" s="1299" t="s">
        <v>535</v>
      </c>
      <c r="C95" s="1299"/>
      <c r="D95" s="964" t="s">
        <v>83</v>
      </c>
      <c r="E95" s="964"/>
      <c r="F95" s="964"/>
      <c r="G95" s="964"/>
      <c r="H95" s="964"/>
      <c r="I95" s="1299" t="s">
        <v>553</v>
      </c>
      <c r="J95" s="1299"/>
      <c r="K95" s="964" t="s">
        <v>107</v>
      </c>
      <c r="L95" s="964"/>
      <c r="M95" s="964"/>
      <c r="N95" s="964"/>
      <c r="O95" s="964"/>
      <c r="P95" s="52"/>
      <c r="Q95" s="964"/>
      <c r="R95" s="964"/>
      <c r="S95" s="964"/>
      <c r="T95" s="964"/>
      <c r="U95" s="964"/>
      <c r="V95" s="964"/>
      <c r="W95" s="964"/>
      <c r="X95" s="964"/>
      <c r="Y95" s="964"/>
      <c r="Z95" s="964"/>
      <c r="AA95" s="964"/>
      <c r="AB95" s="964"/>
      <c r="AC95" s="964"/>
      <c r="AD95" s="964"/>
      <c r="AE95" s="964"/>
      <c r="AF95" s="964"/>
      <c r="AG95" s="964"/>
      <c r="AH95" s="964"/>
      <c r="AI95" s="1366"/>
      <c r="AJ95" s="1366"/>
      <c r="AK95" s="1366"/>
      <c r="AL95" s="1366"/>
      <c r="AM95" s="1366"/>
      <c r="AN95" s="1366"/>
      <c r="AO95" s="77"/>
      <c r="AQ95" s="52"/>
      <c r="AR95" s="52"/>
      <c r="AT95" s="77"/>
      <c r="AU95" s="77"/>
      <c r="AV95" s="77"/>
      <c r="AW95" s="77"/>
      <c r="AX95" s="77"/>
      <c r="AY95" s="77"/>
      <c r="AZ95" s="52"/>
      <c r="BC95" s="52"/>
      <c r="BD95" s="52"/>
      <c r="BE95" s="52"/>
      <c r="BF95" s="52"/>
      <c r="BG95" s="52"/>
      <c r="BH95" s="52"/>
      <c r="BI95" s="52"/>
      <c r="BJ95" s="52"/>
      <c r="BK95" s="52"/>
    </row>
    <row r="96" spans="2:63" ht="13.5">
      <c r="B96" s="1299" t="s">
        <v>536</v>
      </c>
      <c r="C96" s="1299"/>
      <c r="D96" s="964" t="s">
        <v>84</v>
      </c>
      <c r="E96" s="964"/>
      <c r="F96" s="964"/>
      <c r="G96" s="964"/>
      <c r="H96" s="964"/>
      <c r="I96" s="1299" t="s">
        <v>554</v>
      </c>
      <c r="J96" s="1299"/>
      <c r="K96" s="964" t="s">
        <v>105</v>
      </c>
      <c r="L96" s="964"/>
      <c r="M96" s="964"/>
      <c r="N96" s="964"/>
      <c r="O96" s="964"/>
      <c r="P96" s="52"/>
      <c r="Q96" s="964" t="s">
        <v>324</v>
      </c>
      <c r="R96" s="964"/>
      <c r="S96" s="964" t="s">
        <v>1371</v>
      </c>
      <c r="T96" s="964"/>
      <c r="U96" s="964"/>
      <c r="V96" s="964"/>
      <c r="W96" s="964"/>
      <c r="X96" s="964"/>
      <c r="Y96" s="964">
        <v>19</v>
      </c>
      <c r="Z96" s="964"/>
      <c r="AA96" s="964" t="s">
        <v>1382</v>
      </c>
      <c r="AB96" s="964"/>
      <c r="AC96" s="964"/>
      <c r="AD96" s="964"/>
      <c r="AE96" s="964"/>
      <c r="AF96" s="964"/>
      <c r="AG96" s="964">
        <v>31</v>
      </c>
      <c r="AH96" s="964"/>
      <c r="AI96" s="964" t="s">
        <v>1392</v>
      </c>
      <c r="AJ96" s="964"/>
      <c r="AK96" s="964"/>
      <c r="AL96" s="964"/>
      <c r="AM96" s="964"/>
      <c r="AN96" s="964"/>
      <c r="AO96" s="52"/>
      <c r="AQ96" s="52"/>
      <c r="AR96" s="52"/>
      <c r="AT96" s="52"/>
      <c r="AU96" s="52"/>
      <c r="AV96" s="52"/>
      <c r="AW96" s="52"/>
      <c r="AX96" s="52"/>
      <c r="AY96" s="52"/>
      <c r="AZ96" s="52"/>
      <c r="BC96" s="52"/>
      <c r="BD96" s="52"/>
      <c r="BE96" s="52"/>
      <c r="BF96" s="52"/>
      <c r="BG96" s="52"/>
      <c r="BH96" s="52"/>
      <c r="BI96" s="52"/>
      <c r="BJ96" s="52"/>
      <c r="BK96" s="52"/>
    </row>
    <row r="97" spans="2:63" ht="13.5">
      <c r="B97" s="1299" t="s">
        <v>537</v>
      </c>
      <c r="C97" s="1299"/>
      <c r="D97" s="964" t="s">
        <v>85</v>
      </c>
      <c r="E97" s="964"/>
      <c r="F97" s="964"/>
      <c r="G97" s="964"/>
      <c r="H97" s="964"/>
      <c r="I97" s="1299" t="s">
        <v>555</v>
      </c>
      <c r="J97" s="1299"/>
      <c r="K97" s="964" t="s">
        <v>108</v>
      </c>
      <c r="L97" s="964"/>
      <c r="M97" s="964"/>
      <c r="N97" s="964"/>
      <c r="O97" s="964"/>
      <c r="P97" s="52"/>
      <c r="Q97" s="964"/>
      <c r="R97" s="964"/>
      <c r="S97" s="964"/>
      <c r="T97" s="964"/>
      <c r="U97" s="964"/>
      <c r="V97" s="964"/>
      <c r="W97" s="964"/>
      <c r="X97" s="964"/>
      <c r="Y97" s="964"/>
      <c r="Z97" s="964"/>
      <c r="AA97" s="964"/>
      <c r="AB97" s="964"/>
      <c r="AC97" s="964"/>
      <c r="AD97" s="964"/>
      <c r="AE97" s="964"/>
      <c r="AF97" s="964"/>
      <c r="AG97" s="964"/>
      <c r="AH97" s="964"/>
      <c r="AI97" s="964"/>
      <c r="AJ97" s="964"/>
      <c r="AK97" s="964"/>
      <c r="AL97" s="964"/>
      <c r="AM97" s="964"/>
      <c r="AN97" s="964"/>
      <c r="AO97" s="52"/>
      <c r="AQ97" s="52"/>
      <c r="AR97" s="52"/>
      <c r="AT97" s="52"/>
      <c r="AU97" s="52"/>
      <c r="AV97" s="52"/>
      <c r="AW97" s="52"/>
      <c r="AX97" s="52"/>
      <c r="AY97" s="52"/>
      <c r="AZ97" s="52"/>
      <c r="BC97" s="52"/>
      <c r="BD97" s="52"/>
      <c r="BE97" s="52"/>
      <c r="BF97" s="52"/>
      <c r="BG97" s="52"/>
      <c r="BH97" s="52"/>
      <c r="BI97" s="52"/>
      <c r="BJ97" s="52"/>
      <c r="BK97" s="52"/>
    </row>
    <row r="98" spans="2:63" ht="13.5" customHeight="1">
      <c r="B98" s="1299" t="s">
        <v>538</v>
      </c>
      <c r="C98" s="1299"/>
      <c r="D98" s="964" t="s">
        <v>88</v>
      </c>
      <c r="E98" s="964"/>
      <c r="F98" s="964"/>
      <c r="G98" s="964"/>
      <c r="H98" s="964"/>
      <c r="I98" s="1299" t="s">
        <v>556</v>
      </c>
      <c r="J98" s="1299"/>
      <c r="K98" s="964" t="s">
        <v>109</v>
      </c>
      <c r="L98" s="964"/>
      <c r="M98" s="964"/>
      <c r="N98" s="964"/>
      <c r="O98" s="964"/>
      <c r="P98" s="52"/>
      <c r="Q98" s="964" t="s">
        <v>325</v>
      </c>
      <c r="R98" s="964"/>
      <c r="S98" s="964" t="s">
        <v>1372</v>
      </c>
      <c r="T98" s="964"/>
      <c r="U98" s="964"/>
      <c r="V98" s="964"/>
      <c r="W98" s="964"/>
      <c r="X98" s="964"/>
      <c r="Y98" s="964">
        <v>20</v>
      </c>
      <c r="Z98" s="964"/>
      <c r="AA98" s="964" t="s">
        <v>1383</v>
      </c>
      <c r="AB98" s="964"/>
      <c r="AC98" s="964"/>
      <c r="AD98" s="964"/>
      <c r="AE98" s="964"/>
      <c r="AF98" s="964"/>
      <c r="AG98" s="964">
        <v>32</v>
      </c>
      <c r="AH98" s="964"/>
      <c r="AI98" s="1365" t="s">
        <v>1398</v>
      </c>
      <c r="AJ98" s="1365"/>
      <c r="AK98" s="1365"/>
      <c r="AL98" s="1365"/>
      <c r="AM98" s="1365"/>
      <c r="AN98" s="1365"/>
      <c r="AO98" s="52"/>
      <c r="AQ98" s="52"/>
      <c r="AR98" s="52"/>
      <c r="AT98" s="77"/>
      <c r="AU98" s="77"/>
      <c r="AV98" s="77"/>
      <c r="AW98" s="77"/>
      <c r="AX98" s="77"/>
      <c r="AY98" s="77"/>
      <c r="AZ98" s="52"/>
      <c r="BC98" s="52"/>
      <c r="BD98" s="52"/>
      <c r="BE98" s="52"/>
      <c r="BF98" s="52"/>
      <c r="BG98" s="52"/>
      <c r="BH98" s="52"/>
      <c r="BI98" s="52"/>
      <c r="BJ98" s="52"/>
      <c r="BK98" s="52"/>
    </row>
    <row r="99" spans="2:63" ht="13.5">
      <c r="B99" s="1299" t="s">
        <v>539</v>
      </c>
      <c r="C99" s="1299"/>
      <c r="D99" s="964" t="s">
        <v>86</v>
      </c>
      <c r="E99" s="964"/>
      <c r="F99" s="964"/>
      <c r="G99" s="964"/>
      <c r="H99" s="964"/>
      <c r="I99" s="1299" t="s">
        <v>557</v>
      </c>
      <c r="J99" s="1299"/>
      <c r="K99" s="964" t="s">
        <v>110</v>
      </c>
      <c r="L99" s="964"/>
      <c r="M99" s="964"/>
      <c r="N99" s="964"/>
      <c r="O99" s="964"/>
      <c r="P99" s="52"/>
      <c r="Q99" s="964"/>
      <c r="R99" s="964"/>
      <c r="S99" s="964"/>
      <c r="T99" s="964"/>
      <c r="U99" s="964"/>
      <c r="V99" s="964"/>
      <c r="W99" s="964"/>
      <c r="X99" s="964"/>
      <c r="Y99" s="964"/>
      <c r="Z99" s="964"/>
      <c r="AA99" s="964"/>
      <c r="AB99" s="964"/>
      <c r="AC99" s="964"/>
      <c r="AD99" s="964"/>
      <c r="AE99" s="964"/>
      <c r="AF99" s="964"/>
      <c r="AG99" s="964"/>
      <c r="AH99" s="964"/>
      <c r="AI99" s="1365"/>
      <c r="AJ99" s="1365"/>
      <c r="AK99" s="1365"/>
      <c r="AL99" s="1365"/>
      <c r="AM99" s="1365"/>
      <c r="AN99" s="1365"/>
      <c r="AO99" s="52"/>
      <c r="AQ99" s="52"/>
      <c r="AR99" s="52"/>
      <c r="AT99" s="77"/>
      <c r="AU99" s="77"/>
      <c r="AV99" s="77"/>
      <c r="AW99" s="77"/>
      <c r="AX99" s="77"/>
      <c r="AY99" s="77"/>
      <c r="AZ99" s="52"/>
      <c r="BC99" s="52"/>
      <c r="BD99" s="52"/>
      <c r="BE99" s="52"/>
      <c r="BF99" s="52"/>
      <c r="BG99" s="52"/>
      <c r="BH99" s="52"/>
      <c r="BI99" s="52"/>
      <c r="BJ99" s="52"/>
      <c r="BK99" s="52"/>
    </row>
    <row r="100" spans="2:63" ht="13.5" customHeight="1">
      <c r="B100" s="1299" t="s">
        <v>558</v>
      </c>
      <c r="C100" s="1299"/>
      <c r="D100" s="964" t="s">
        <v>87</v>
      </c>
      <c r="E100" s="964"/>
      <c r="F100" s="964"/>
      <c r="G100" s="964"/>
      <c r="H100" s="964"/>
      <c r="I100" s="1299" t="s">
        <v>559</v>
      </c>
      <c r="J100" s="1299"/>
      <c r="K100" s="964" t="s">
        <v>111</v>
      </c>
      <c r="L100" s="964"/>
      <c r="M100" s="964"/>
      <c r="N100" s="964"/>
      <c r="O100" s="964"/>
      <c r="P100" s="52"/>
      <c r="Q100" s="964" t="s">
        <v>326</v>
      </c>
      <c r="R100" s="964"/>
      <c r="S100" s="964" t="s">
        <v>1373</v>
      </c>
      <c r="T100" s="964"/>
      <c r="U100" s="964"/>
      <c r="V100" s="964"/>
      <c r="W100" s="964"/>
      <c r="X100" s="964"/>
      <c r="Y100" s="964">
        <v>21</v>
      </c>
      <c r="Z100" s="964"/>
      <c r="AA100" s="964" t="s">
        <v>1384</v>
      </c>
      <c r="AB100" s="964"/>
      <c r="AC100" s="964"/>
      <c r="AD100" s="964"/>
      <c r="AE100" s="964"/>
      <c r="AF100" s="964"/>
      <c r="AG100" s="964">
        <v>33</v>
      </c>
      <c r="AH100" s="964"/>
      <c r="AI100" s="1000" t="s">
        <v>1399</v>
      </c>
      <c r="AJ100" s="1000"/>
      <c r="AK100" s="1000"/>
      <c r="AL100" s="1000"/>
      <c r="AM100" s="1000"/>
      <c r="AN100" s="1000"/>
      <c r="AO100" s="52"/>
      <c r="AQ100" s="52"/>
      <c r="AR100" s="52"/>
      <c r="AT100" s="77"/>
      <c r="AU100" s="77"/>
      <c r="AV100" s="77"/>
      <c r="AW100" s="77"/>
      <c r="AX100" s="77"/>
      <c r="AY100" s="77"/>
      <c r="AZ100" s="52"/>
      <c r="BC100" s="52"/>
      <c r="BD100" s="52"/>
      <c r="BE100" s="52"/>
      <c r="BF100" s="52"/>
      <c r="BG100" s="52"/>
      <c r="BH100" s="52"/>
      <c r="BI100" s="52"/>
      <c r="BJ100" s="52"/>
      <c r="BK100" s="52"/>
    </row>
    <row r="101" spans="2:63" ht="13.5">
      <c r="B101" s="1299" t="s">
        <v>560</v>
      </c>
      <c r="C101" s="1299"/>
      <c r="D101" s="964" t="s">
        <v>89</v>
      </c>
      <c r="E101" s="964"/>
      <c r="F101" s="964"/>
      <c r="G101" s="964"/>
      <c r="H101" s="964"/>
      <c r="I101" s="1299" t="s">
        <v>561</v>
      </c>
      <c r="J101" s="1299"/>
      <c r="K101" s="964" t="s">
        <v>112</v>
      </c>
      <c r="L101" s="964"/>
      <c r="M101" s="964"/>
      <c r="N101" s="964"/>
      <c r="O101" s="964"/>
      <c r="P101" s="52"/>
      <c r="Q101" s="964"/>
      <c r="R101" s="964"/>
      <c r="S101" s="964"/>
      <c r="T101" s="964"/>
      <c r="U101" s="964"/>
      <c r="V101" s="964"/>
      <c r="W101" s="964"/>
      <c r="X101" s="964"/>
      <c r="Y101" s="964"/>
      <c r="Z101" s="964"/>
      <c r="AA101" s="964"/>
      <c r="AB101" s="964"/>
      <c r="AC101" s="964"/>
      <c r="AD101" s="964"/>
      <c r="AE101" s="964"/>
      <c r="AF101" s="964"/>
      <c r="AG101" s="964"/>
      <c r="AH101" s="964"/>
      <c r="AI101" s="1000"/>
      <c r="AJ101" s="1000"/>
      <c r="AK101" s="1000"/>
      <c r="AL101" s="1000"/>
      <c r="AM101" s="1000"/>
      <c r="AN101" s="1000"/>
      <c r="AO101" s="52"/>
      <c r="AQ101" s="52"/>
      <c r="AR101" s="52"/>
      <c r="AT101" s="77"/>
      <c r="AU101" s="77"/>
      <c r="AV101" s="77"/>
      <c r="AW101" s="77"/>
      <c r="AX101" s="77"/>
      <c r="AY101" s="77"/>
      <c r="AZ101" s="52"/>
      <c r="BC101" s="52"/>
      <c r="BD101" s="52"/>
      <c r="BE101" s="52"/>
      <c r="BF101" s="52"/>
      <c r="BG101" s="52"/>
      <c r="BH101" s="52"/>
      <c r="BI101" s="52"/>
      <c r="BJ101" s="52"/>
      <c r="BK101" s="52"/>
    </row>
    <row r="102" spans="2:63" ht="13.5">
      <c r="B102" s="1299" t="s">
        <v>562</v>
      </c>
      <c r="C102" s="1299"/>
      <c r="D102" s="964" t="s">
        <v>90</v>
      </c>
      <c r="E102" s="964"/>
      <c r="F102" s="964"/>
      <c r="G102" s="964"/>
      <c r="H102" s="964"/>
      <c r="I102" s="1299" t="s">
        <v>563</v>
      </c>
      <c r="J102" s="1299"/>
      <c r="K102" s="964" t="s">
        <v>113</v>
      </c>
      <c r="L102" s="964"/>
      <c r="M102" s="964"/>
      <c r="N102" s="964"/>
      <c r="O102" s="964"/>
      <c r="P102" s="52"/>
      <c r="Q102" s="964" t="s">
        <v>327</v>
      </c>
      <c r="R102" s="964"/>
      <c r="S102" s="964" t="s">
        <v>1374</v>
      </c>
      <c r="T102" s="964"/>
      <c r="U102" s="964"/>
      <c r="V102" s="964"/>
      <c r="W102" s="964"/>
      <c r="X102" s="964"/>
      <c r="Y102" s="964">
        <v>22</v>
      </c>
      <c r="Z102" s="964"/>
      <c r="AA102" s="1365" t="s">
        <v>1396</v>
      </c>
      <c r="AB102" s="1366"/>
      <c r="AC102" s="1366"/>
      <c r="AD102" s="1366"/>
      <c r="AE102" s="1366"/>
      <c r="AF102" s="1366"/>
      <c r="AG102" s="964">
        <v>34</v>
      </c>
      <c r="AH102" s="964"/>
      <c r="AI102" s="964" t="s">
        <v>1393</v>
      </c>
      <c r="AJ102" s="964"/>
      <c r="AK102" s="964"/>
      <c r="AL102" s="964"/>
      <c r="AM102" s="964"/>
      <c r="AN102" s="964"/>
      <c r="AO102" s="52"/>
      <c r="AQ102" s="52"/>
      <c r="AR102" s="52"/>
      <c r="AT102" s="52"/>
      <c r="AU102" s="52"/>
      <c r="AV102" s="52"/>
      <c r="AW102" s="52"/>
      <c r="AX102" s="52"/>
      <c r="AY102" s="52"/>
      <c r="AZ102" s="52"/>
      <c r="BC102" s="52"/>
      <c r="BD102" s="52"/>
      <c r="BE102" s="52"/>
      <c r="BF102" s="52"/>
      <c r="BG102" s="52"/>
      <c r="BH102" s="52"/>
      <c r="BI102" s="52"/>
      <c r="BJ102" s="52"/>
      <c r="BK102" s="52"/>
    </row>
    <row r="103" spans="2:63" ht="13.5">
      <c r="B103" s="1299" t="s">
        <v>564</v>
      </c>
      <c r="C103" s="1299"/>
      <c r="D103" s="964" t="s">
        <v>91</v>
      </c>
      <c r="E103" s="964"/>
      <c r="F103" s="964"/>
      <c r="G103" s="964"/>
      <c r="H103" s="964"/>
      <c r="I103" s="1299" t="s">
        <v>565</v>
      </c>
      <c r="J103" s="1299"/>
      <c r="K103" s="964" t="s">
        <v>114</v>
      </c>
      <c r="L103" s="964"/>
      <c r="M103" s="964"/>
      <c r="N103" s="964"/>
      <c r="O103" s="964"/>
      <c r="P103" s="52"/>
      <c r="Q103" s="964"/>
      <c r="R103" s="964"/>
      <c r="S103" s="964"/>
      <c r="T103" s="964"/>
      <c r="U103" s="964"/>
      <c r="V103" s="964"/>
      <c r="W103" s="964"/>
      <c r="X103" s="964"/>
      <c r="Y103" s="964"/>
      <c r="Z103" s="964"/>
      <c r="AA103" s="1366"/>
      <c r="AB103" s="1366"/>
      <c r="AC103" s="1366"/>
      <c r="AD103" s="1366"/>
      <c r="AE103" s="1366"/>
      <c r="AF103" s="1366"/>
      <c r="AG103" s="964"/>
      <c r="AH103" s="964"/>
      <c r="AI103" s="964"/>
      <c r="AJ103" s="964"/>
      <c r="AK103" s="964"/>
      <c r="AL103" s="964"/>
      <c r="AM103" s="964"/>
      <c r="AN103" s="964"/>
      <c r="AO103" s="52"/>
      <c r="AQ103" s="52"/>
      <c r="AR103" s="52"/>
      <c r="AT103" s="52"/>
      <c r="AU103" s="52"/>
      <c r="AV103" s="52"/>
      <c r="AW103" s="52"/>
      <c r="AX103" s="52"/>
      <c r="AY103" s="52"/>
      <c r="AZ103" s="52"/>
      <c r="BC103" s="52"/>
      <c r="BD103" s="52"/>
      <c r="BE103" s="52"/>
      <c r="BF103" s="52"/>
      <c r="BG103" s="52"/>
      <c r="BH103" s="52"/>
      <c r="BI103" s="52"/>
      <c r="BJ103" s="52"/>
      <c r="BK103" s="52"/>
    </row>
    <row r="104" spans="2:63" ht="13.5">
      <c r="B104" s="1299" t="s">
        <v>566</v>
      </c>
      <c r="C104" s="1299"/>
      <c r="D104" s="964" t="s">
        <v>92</v>
      </c>
      <c r="E104" s="964"/>
      <c r="F104" s="964"/>
      <c r="G104" s="964"/>
      <c r="H104" s="964"/>
      <c r="I104" s="1299" t="s">
        <v>570</v>
      </c>
      <c r="J104" s="1299"/>
      <c r="K104" s="964" t="s">
        <v>115</v>
      </c>
      <c r="L104" s="964"/>
      <c r="M104" s="964"/>
      <c r="N104" s="964"/>
      <c r="O104" s="964"/>
      <c r="P104" s="52"/>
      <c r="Q104" s="964" t="s">
        <v>328</v>
      </c>
      <c r="R104" s="964"/>
      <c r="S104" s="964" t="s">
        <v>1375</v>
      </c>
      <c r="T104" s="964"/>
      <c r="U104" s="964"/>
      <c r="V104" s="964"/>
      <c r="W104" s="964"/>
      <c r="X104" s="964"/>
      <c r="Y104" s="964">
        <v>23</v>
      </c>
      <c r="Z104" s="964"/>
      <c r="AA104" s="964" t="s">
        <v>1385</v>
      </c>
      <c r="AB104" s="964"/>
      <c r="AC104" s="964"/>
      <c r="AD104" s="964"/>
      <c r="AE104" s="964"/>
      <c r="AF104" s="964"/>
      <c r="AG104" s="964">
        <v>35</v>
      </c>
      <c r="AH104" s="964"/>
      <c r="AI104" s="964" t="s">
        <v>1394</v>
      </c>
      <c r="AJ104" s="964"/>
      <c r="AK104" s="964"/>
      <c r="AL104" s="964"/>
      <c r="AM104" s="964"/>
      <c r="AN104" s="964"/>
      <c r="AO104" s="52"/>
      <c r="AQ104" s="52"/>
      <c r="AR104" s="52"/>
      <c r="AT104" s="52"/>
      <c r="AU104" s="52"/>
      <c r="AV104" s="52"/>
      <c r="AW104" s="52"/>
      <c r="AX104" s="52"/>
      <c r="AY104" s="52"/>
      <c r="AZ104" s="52"/>
      <c r="BC104" s="52"/>
      <c r="BD104" s="52"/>
      <c r="BE104" s="52"/>
      <c r="BF104" s="52"/>
      <c r="BG104" s="52"/>
      <c r="BH104" s="52"/>
      <c r="BI104" s="52"/>
      <c r="BJ104" s="52"/>
      <c r="BK104" s="52"/>
    </row>
    <row r="105" spans="2:63" ht="13.5">
      <c r="B105" s="1299" t="s">
        <v>571</v>
      </c>
      <c r="C105" s="1299"/>
      <c r="D105" s="964" t="s">
        <v>93</v>
      </c>
      <c r="E105" s="964"/>
      <c r="F105" s="964"/>
      <c r="G105" s="964"/>
      <c r="H105" s="964"/>
      <c r="I105" s="1299" t="s">
        <v>572</v>
      </c>
      <c r="J105" s="1299"/>
      <c r="K105" s="964" t="s">
        <v>116</v>
      </c>
      <c r="L105" s="964"/>
      <c r="M105" s="964"/>
      <c r="N105" s="964"/>
      <c r="O105" s="964"/>
      <c r="P105" s="52"/>
      <c r="Q105" s="964"/>
      <c r="R105" s="964"/>
      <c r="S105" s="964"/>
      <c r="T105" s="964"/>
      <c r="U105" s="964"/>
      <c r="V105" s="964"/>
      <c r="W105" s="964"/>
      <c r="X105" s="964"/>
      <c r="Y105" s="964"/>
      <c r="Z105" s="964"/>
      <c r="AA105" s="964"/>
      <c r="AB105" s="964"/>
      <c r="AC105" s="964"/>
      <c r="AD105" s="964"/>
      <c r="AE105" s="964"/>
      <c r="AF105" s="964"/>
      <c r="AG105" s="964"/>
      <c r="AH105" s="964"/>
      <c r="AI105" s="964"/>
      <c r="AJ105" s="964"/>
      <c r="AK105" s="964"/>
      <c r="AL105" s="964"/>
      <c r="AM105" s="964"/>
      <c r="AN105" s="964"/>
      <c r="AO105" s="52"/>
      <c r="AQ105" s="52"/>
      <c r="AR105" s="52"/>
      <c r="AT105" s="52"/>
      <c r="AU105" s="52"/>
      <c r="AV105" s="52"/>
      <c r="AW105" s="52"/>
      <c r="AX105" s="52"/>
      <c r="AY105" s="52"/>
      <c r="AZ105" s="52"/>
      <c r="BC105" s="52"/>
      <c r="BD105" s="52"/>
      <c r="BE105" s="52"/>
      <c r="BF105" s="52"/>
      <c r="BG105" s="52"/>
      <c r="BH105" s="52"/>
      <c r="BI105" s="52"/>
      <c r="BJ105" s="52"/>
      <c r="BK105" s="52"/>
    </row>
    <row r="106" spans="2:63" ht="13.5" customHeight="1">
      <c r="B106" s="1299" t="s">
        <v>573</v>
      </c>
      <c r="C106" s="1299"/>
      <c r="D106" s="964" t="s">
        <v>94</v>
      </c>
      <c r="E106" s="964"/>
      <c r="F106" s="964"/>
      <c r="G106" s="964"/>
      <c r="H106" s="964"/>
      <c r="I106" s="1299" t="s">
        <v>574</v>
      </c>
      <c r="J106" s="1299"/>
      <c r="K106" s="964" t="s">
        <v>117</v>
      </c>
      <c r="L106" s="964"/>
      <c r="M106" s="964"/>
      <c r="N106" s="964"/>
      <c r="O106" s="964"/>
      <c r="P106" s="52"/>
      <c r="Q106" s="964" t="s">
        <v>329</v>
      </c>
      <c r="R106" s="964"/>
      <c r="S106" s="1000" t="s">
        <v>1397</v>
      </c>
      <c r="T106" s="1219"/>
      <c r="U106" s="1219"/>
      <c r="V106" s="1219"/>
      <c r="W106" s="1219"/>
      <c r="X106" s="1219"/>
      <c r="Y106" s="964">
        <v>24</v>
      </c>
      <c r="Z106" s="964"/>
      <c r="AA106" s="964" t="s">
        <v>1386</v>
      </c>
      <c r="AB106" s="964"/>
      <c r="AC106" s="964"/>
      <c r="AD106" s="964"/>
      <c r="AE106" s="964"/>
      <c r="AF106" s="964"/>
      <c r="AG106" s="964">
        <v>36</v>
      </c>
      <c r="AH106" s="964"/>
      <c r="AI106" s="1000" t="s">
        <v>1400</v>
      </c>
      <c r="AJ106" s="1000"/>
      <c r="AK106" s="1000"/>
      <c r="AL106" s="1000"/>
      <c r="AM106" s="1000"/>
      <c r="AN106" s="1000"/>
      <c r="AO106" s="52"/>
      <c r="AQ106" s="52"/>
      <c r="AR106" s="52"/>
      <c r="AT106" s="77"/>
      <c r="AU106" s="77"/>
      <c r="AV106" s="77"/>
      <c r="AW106" s="77"/>
      <c r="AX106" s="77"/>
      <c r="AY106" s="77"/>
      <c r="AZ106" s="52"/>
      <c r="BC106" s="52"/>
      <c r="BD106" s="52"/>
      <c r="BE106" s="52"/>
      <c r="BF106" s="52"/>
      <c r="BG106" s="52"/>
      <c r="BH106" s="52"/>
      <c r="BI106" s="52"/>
      <c r="BJ106" s="52"/>
      <c r="BK106" s="52"/>
    </row>
    <row r="107" spans="2:63" ht="13.5">
      <c r="B107" s="1299" t="s">
        <v>575</v>
      </c>
      <c r="C107" s="1299"/>
      <c r="D107" s="964" t="s">
        <v>95</v>
      </c>
      <c r="E107" s="964"/>
      <c r="F107" s="964"/>
      <c r="G107" s="964"/>
      <c r="H107" s="964"/>
      <c r="I107" s="964">
        <v>47</v>
      </c>
      <c r="J107" s="964"/>
      <c r="K107" s="964" t="s">
        <v>118</v>
      </c>
      <c r="L107" s="964"/>
      <c r="M107" s="964"/>
      <c r="N107" s="964"/>
      <c r="O107" s="964"/>
      <c r="P107" s="52"/>
      <c r="Q107" s="964"/>
      <c r="R107" s="964"/>
      <c r="S107" s="1219"/>
      <c r="T107" s="1219"/>
      <c r="U107" s="1219"/>
      <c r="V107" s="1219"/>
      <c r="W107" s="1219"/>
      <c r="X107" s="1219"/>
      <c r="Y107" s="964"/>
      <c r="Z107" s="964"/>
      <c r="AA107" s="964"/>
      <c r="AB107" s="964"/>
      <c r="AC107" s="964"/>
      <c r="AD107" s="964"/>
      <c r="AE107" s="964"/>
      <c r="AF107" s="964"/>
      <c r="AG107" s="964"/>
      <c r="AH107" s="964"/>
      <c r="AI107" s="1000"/>
      <c r="AJ107" s="1000"/>
      <c r="AK107" s="1000"/>
      <c r="AL107" s="1000"/>
      <c r="AM107" s="1000"/>
      <c r="AN107" s="1000"/>
      <c r="AO107" s="52"/>
      <c r="AQ107" s="52"/>
      <c r="AR107" s="52"/>
      <c r="AT107" s="77"/>
      <c r="AU107" s="77"/>
      <c r="AV107" s="77"/>
      <c r="AW107" s="77"/>
      <c r="AX107" s="77"/>
      <c r="AY107" s="77"/>
      <c r="AZ107" s="52"/>
      <c r="BC107" s="52"/>
      <c r="BD107" s="52"/>
      <c r="BE107" s="52"/>
      <c r="BF107" s="52"/>
      <c r="BG107" s="52"/>
      <c r="BH107" s="52"/>
      <c r="BI107" s="52"/>
      <c r="BJ107" s="52"/>
      <c r="BK107" s="52"/>
    </row>
    <row r="108" spans="7:10" ht="13.5">
      <c r="G108" s="409"/>
      <c r="H108" s="409"/>
      <c r="I108" s="409"/>
      <c r="J108" s="409"/>
    </row>
    <row r="109" ht="18.75" customHeight="1"/>
    <row r="111" s="139" customFormat="1" ht="13.5"/>
    <row r="112" s="139" customFormat="1" ht="13.5"/>
    <row r="113" s="139" customFormat="1" ht="13.5"/>
    <row r="114" s="139" customFormat="1" ht="13.5"/>
    <row r="115" s="139" customFormat="1" ht="13.5"/>
  </sheetData>
  <sheetProtection password="DC6F" sheet="1"/>
  <mergeCells count="283">
    <mergeCell ref="AA96:AF97"/>
    <mergeCell ref="AA98:AF99"/>
    <mergeCell ref="Y100:Z101"/>
    <mergeCell ref="Y102:Z103"/>
    <mergeCell ref="Y104:Z105"/>
    <mergeCell ref="Y106:Z107"/>
    <mergeCell ref="AA102:AF103"/>
    <mergeCell ref="AA104:AF105"/>
    <mergeCell ref="AA106:AF107"/>
    <mergeCell ref="AA100:AF101"/>
    <mergeCell ref="AA82:AF83"/>
    <mergeCell ref="AA84:AF85"/>
    <mergeCell ref="AA86:AF87"/>
    <mergeCell ref="AA88:AF89"/>
    <mergeCell ref="AA90:AF91"/>
    <mergeCell ref="AA92:AF93"/>
    <mergeCell ref="S104:X105"/>
    <mergeCell ref="S106:X107"/>
    <mergeCell ref="Y82:Z83"/>
    <mergeCell ref="Y84:Z85"/>
    <mergeCell ref="Y86:Z87"/>
    <mergeCell ref="Y88:Z89"/>
    <mergeCell ref="Y90:Z91"/>
    <mergeCell ref="Y92:Z93"/>
    <mergeCell ref="Y94:Z95"/>
    <mergeCell ref="Y98:Z99"/>
    <mergeCell ref="Q104:R105"/>
    <mergeCell ref="Q106:R107"/>
    <mergeCell ref="S82:X83"/>
    <mergeCell ref="S84:X85"/>
    <mergeCell ref="S86:X87"/>
    <mergeCell ref="S88:X89"/>
    <mergeCell ref="S90:X91"/>
    <mergeCell ref="S92:X93"/>
    <mergeCell ref="S94:X95"/>
    <mergeCell ref="S102:X103"/>
    <mergeCell ref="Q86:R87"/>
    <mergeCell ref="Q88:R89"/>
    <mergeCell ref="Q90:R91"/>
    <mergeCell ref="Q92:R93"/>
    <mergeCell ref="Q94:R95"/>
    <mergeCell ref="Q102:R103"/>
    <mergeCell ref="Q96:R97"/>
    <mergeCell ref="B87:C87"/>
    <mergeCell ref="B88:C88"/>
    <mergeCell ref="B89:C89"/>
    <mergeCell ref="B90:C90"/>
    <mergeCell ref="B91:C91"/>
    <mergeCell ref="B92:C92"/>
    <mergeCell ref="AG82:AH83"/>
    <mergeCell ref="AI82:AN83"/>
    <mergeCell ref="AG84:AH85"/>
    <mergeCell ref="AG86:AH87"/>
    <mergeCell ref="AG88:AH89"/>
    <mergeCell ref="AG90:AH91"/>
    <mergeCell ref="AI88:AN89"/>
    <mergeCell ref="AI90:AN91"/>
    <mergeCell ref="Q84:R85"/>
    <mergeCell ref="B101:C101"/>
    <mergeCell ref="B102:C102"/>
    <mergeCell ref="I97:J97"/>
    <mergeCell ref="I98:J98"/>
    <mergeCell ref="AA94:AF95"/>
    <mergeCell ref="B94:C94"/>
    <mergeCell ref="B95:C95"/>
    <mergeCell ref="B96:C96"/>
    <mergeCell ref="B97:C97"/>
    <mergeCell ref="B98:C98"/>
    <mergeCell ref="AG96:AH97"/>
    <mergeCell ref="AG98:AH99"/>
    <mergeCell ref="AG100:AH101"/>
    <mergeCell ref="B93:C93"/>
    <mergeCell ref="D101:H101"/>
    <mergeCell ref="I95:J95"/>
    <mergeCell ref="I96:J96"/>
    <mergeCell ref="S100:X101"/>
    <mergeCell ref="Y96:Z97"/>
    <mergeCell ref="B104:C104"/>
    <mergeCell ref="B82:C83"/>
    <mergeCell ref="D82:H83"/>
    <mergeCell ref="D84:H84"/>
    <mergeCell ref="D85:H85"/>
    <mergeCell ref="D93:H93"/>
    <mergeCell ref="D94:H94"/>
    <mergeCell ref="B99:C99"/>
    <mergeCell ref="B103:C103"/>
    <mergeCell ref="B100:C100"/>
    <mergeCell ref="B105:C105"/>
    <mergeCell ref="B106:C106"/>
    <mergeCell ref="B107:C107"/>
    <mergeCell ref="D98:H98"/>
    <mergeCell ref="D99:H99"/>
    <mergeCell ref="AI98:AN99"/>
    <mergeCell ref="AI100:AN101"/>
    <mergeCell ref="AI102:AN103"/>
    <mergeCell ref="AI104:AN105"/>
    <mergeCell ref="AG102:AH103"/>
    <mergeCell ref="AI92:AN93"/>
    <mergeCell ref="AI94:AN95"/>
    <mergeCell ref="AI96:AN97"/>
    <mergeCell ref="AI84:AN85"/>
    <mergeCell ref="AI106:AN107"/>
    <mergeCell ref="Q81:T81"/>
    <mergeCell ref="AG104:AH105"/>
    <mergeCell ref="AG106:AH107"/>
    <mergeCell ref="AG92:AH93"/>
    <mergeCell ref="AG94:AH95"/>
    <mergeCell ref="Q80:AO80"/>
    <mergeCell ref="D86:H86"/>
    <mergeCell ref="D87:H87"/>
    <mergeCell ref="D88:H88"/>
    <mergeCell ref="D89:H89"/>
    <mergeCell ref="D90:H90"/>
    <mergeCell ref="I82:J83"/>
    <mergeCell ref="I87:J87"/>
    <mergeCell ref="K84:O84"/>
    <mergeCell ref="K85:O85"/>
    <mergeCell ref="D91:H91"/>
    <mergeCell ref="D92:H92"/>
    <mergeCell ref="D95:H95"/>
    <mergeCell ref="D96:H96"/>
    <mergeCell ref="D97:H97"/>
    <mergeCell ref="D100:H100"/>
    <mergeCell ref="B1:AJ2"/>
    <mergeCell ref="B59:AC61"/>
    <mergeCell ref="F62:I63"/>
    <mergeCell ref="J62:K63"/>
    <mergeCell ref="P62:X63"/>
    <mergeCell ref="AI86:AN87"/>
    <mergeCell ref="B84:C84"/>
    <mergeCell ref="B85:C85"/>
    <mergeCell ref="B86:C86"/>
    <mergeCell ref="AM73:AP73"/>
    <mergeCell ref="BD57:BH57"/>
    <mergeCell ref="B45:F50"/>
    <mergeCell ref="G45:I47"/>
    <mergeCell ref="J47:K47"/>
    <mergeCell ref="G48:I50"/>
    <mergeCell ref="B73:D75"/>
    <mergeCell ref="E75:F75"/>
    <mergeCell ref="G73:H73"/>
    <mergeCell ref="I73:L73"/>
    <mergeCell ref="B67:D69"/>
    <mergeCell ref="AK64:BK64"/>
    <mergeCell ref="U66:V66"/>
    <mergeCell ref="M73:N73"/>
    <mergeCell ref="O73:R73"/>
    <mergeCell ref="AK73:AL73"/>
    <mergeCell ref="AO67:AU67"/>
    <mergeCell ref="AC67:AD67"/>
    <mergeCell ref="J41:K41"/>
    <mergeCell ref="U73:X73"/>
    <mergeCell ref="Y73:Z73"/>
    <mergeCell ref="AA73:AD73"/>
    <mergeCell ref="R67:T69"/>
    <mergeCell ref="U67:V67"/>
    <mergeCell ref="S73:T73"/>
    <mergeCell ref="J35:K35"/>
    <mergeCell ref="B62:E63"/>
    <mergeCell ref="L62:O63"/>
    <mergeCell ref="L36:N38"/>
    <mergeCell ref="AD36:AF38"/>
    <mergeCell ref="B39:F44"/>
    <mergeCell ref="G39:I41"/>
    <mergeCell ref="T39:V41"/>
    <mergeCell ref="Y39:AA41"/>
    <mergeCell ref="O40:O41"/>
    <mergeCell ref="B53:F55"/>
    <mergeCell ref="G53:I55"/>
    <mergeCell ref="J55:K55"/>
    <mergeCell ref="J50:K50"/>
    <mergeCell ref="AF26:AH28"/>
    <mergeCell ref="G42:I44"/>
    <mergeCell ref="J44:K44"/>
    <mergeCell ref="B32:F32"/>
    <mergeCell ref="B33:F35"/>
    <mergeCell ref="G33:I35"/>
    <mergeCell ref="AN26:AP28"/>
    <mergeCell ref="AA53:AC55"/>
    <mergeCell ref="AE67:AK67"/>
    <mergeCell ref="AE66:AK66"/>
    <mergeCell ref="W67:AB67"/>
    <mergeCell ref="W66:AB66"/>
    <mergeCell ref="AC66:AD66"/>
    <mergeCell ref="AL67:AN69"/>
    <mergeCell ref="AK62:BK63"/>
    <mergeCell ref="BI57:BM57"/>
    <mergeCell ref="AI29:AK31"/>
    <mergeCell ref="B23:F28"/>
    <mergeCell ref="G23:I25"/>
    <mergeCell ref="J25:K25"/>
    <mergeCell ref="G26:I28"/>
    <mergeCell ref="J28:K28"/>
    <mergeCell ref="AJ26:AL28"/>
    <mergeCell ref="B4:E5"/>
    <mergeCell ref="J5:K5"/>
    <mergeCell ref="L4:O5"/>
    <mergeCell ref="Y4:AB5"/>
    <mergeCell ref="B7:F7"/>
    <mergeCell ref="G8:I10"/>
    <mergeCell ref="BE4:BI5"/>
    <mergeCell ref="AM4:AO5"/>
    <mergeCell ref="AW4:AZ5"/>
    <mergeCell ref="J10:K10"/>
    <mergeCell ref="J13:K13"/>
    <mergeCell ref="AG4:AJ5"/>
    <mergeCell ref="G11:I13"/>
    <mergeCell ref="B8:F13"/>
    <mergeCell ref="AV14:AX16"/>
    <mergeCell ref="L14:N16"/>
    <mergeCell ref="O18:O19"/>
    <mergeCell ref="T17:V19"/>
    <mergeCell ref="Y17:AA19"/>
    <mergeCell ref="B17:F22"/>
    <mergeCell ref="G17:I19"/>
    <mergeCell ref="J19:K19"/>
    <mergeCell ref="G108:J108"/>
    <mergeCell ref="D104:H104"/>
    <mergeCell ref="AM29:AO31"/>
    <mergeCell ref="AC69:AD69"/>
    <mergeCell ref="AB29:AD31"/>
    <mergeCell ref="AE73:AF73"/>
    <mergeCell ref="AG73:AJ73"/>
    <mergeCell ref="D103:H103"/>
    <mergeCell ref="I88:J88"/>
    <mergeCell ref="L29:N31"/>
    <mergeCell ref="D107:H107"/>
    <mergeCell ref="I91:J91"/>
    <mergeCell ref="I92:J92"/>
    <mergeCell ref="I93:J93"/>
    <mergeCell ref="I94:J94"/>
    <mergeCell ref="AD14:AF16"/>
    <mergeCell ref="G20:I22"/>
    <mergeCell ref="J22:K22"/>
    <mergeCell ref="U29:W31"/>
    <mergeCell ref="E69:F69"/>
    <mergeCell ref="I104:J104"/>
    <mergeCell ref="K82:O83"/>
    <mergeCell ref="I89:J89"/>
    <mergeCell ref="I90:J90"/>
    <mergeCell ref="D105:H105"/>
    <mergeCell ref="D106:H106"/>
    <mergeCell ref="D102:H102"/>
    <mergeCell ref="I84:J84"/>
    <mergeCell ref="I85:J85"/>
    <mergeCell ref="I86:J86"/>
    <mergeCell ref="I106:J106"/>
    <mergeCell ref="I107:J107"/>
    <mergeCell ref="K90:O90"/>
    <mergeCell ref="K91:O91"/>
    <mergeCell ref="K92:O92"/>
    <mergeCell ref="K93:O93"/>
    <mergeCell ref="K94:O94"/>
    <mergeCell ref="K95:O95"/>
    <mergeCell ref="K96:O96"/>
    <mergeCell ref="I99:J99"/>
    <mergeCell ref="K86:O86"/>
    <mergeCell ref="K87:O87"/>
    <mergeCell ref="K88:O88"/>
    <mergeCell ref="I105:J105"/>
    <mergeCell ref="I100:J100"/>
    <mergeCell ref="I101:J101"/>
    <mergeCell ref="I102:J102"/>
    <mergeCell ref="I103:J103"/>
    <mergeCell ref="K103:O103"/>
    <mergeCell ref="K104:O104"/>
    <mergeCell ref="K105:O105"/>
    <mergeCell ref="K106:O106"/>
    <mergeCell ref="K97:O97"/>
    <mergeCell ref="K98:O98"/>
    <mergeCell ref="K99:O99"/>
    <mergeCell ref="K100:O100"/>
    <mergeCell ref="K101:O101"/>
    <mergeCell ref="K107:O107"/>
    <mergeCell ref="B80:O80"/>
    <mergeCell ref="V81:Y81"/>
    <mergeCell ref="Q82:R83"/>
    <mergeCell ref="Q98:R99"/>
    <mergeCell ref="Q100:R101"/>
    <mergeCell ref="S96:X97"/>
    <mergeCell ref="S98:X99"/>
    <mergeCell ref="K89:O89"/>
    <mergeCell ref="K102:O102"/>
  </mergeCells>
  <printOptions/>
  <pageMargins left="0.6299212598425197" right="0.4330708661417323" top="0.984251968503937" bottom="0.984251968503937" header="0.5118110236220472" footer="0.5118110236220472"/>
  <pageSetup horizontalDpi="600" verticalDpi="600" orientation="landscape" paperSize="8" r:id="rId1"/>
  <headerFooter alignWithMargins="0">
    <oddHeader>&amp;C&amp;"ＭＳ Ｐゴシック,太字"&amp;26仙台市競争入札参加資格業者登録カード（工事）</oddHeader>
  </headerFooter>
</worksheet>
</file>

<file path=xl/worksheets/sheet6.xml><?xml version="1.0" encoding="utf-8"?>
<worksheet xmlns="http://schemas.openxmlformats.org/spreadsheetml/2006/main" xmlns:r="http://schemas.openxmlformats.org/officeDocument/2006/relationships">
  <dimension ref="A1:I65"/>
  <sheetViews>
    <sheetView zoomScalePageLayoutView="0" workbookViewId="0" topLeftCell="A1">
      <selection activeCell="A1" sqref="A1:IV16384"/>
    </sheetView>
  </sheetViews>
  <sheetFormatPr defaultColWidth="9.00390625" defaultRowHeight="13.5"/>
  <cols>
    <col min="7" max="8" width="13.625" style="0" customWidth="1"/>
    <col min="9" max="9" width="31.00390625" style="0" customWidth="1"/>
  </cols>
  <sheetData>
    <row r="1" spans="1:9" ht="13.5">
      <c r="A1" t="s">
        <v>62</v>
      </c>
      <c r="B1" t="s">
        <v>52</v>
      </c>
      <c r="C1" t="s">
        <v>53</v>
      </c>
      <c r="D1" t="s">
        <v>54</v>
      </c>
      <c r="E1" t="s">
        <v>55</v>
      </c>
      <c r="F1" t="s">
        <v>56</v>
      </c>
      <c r="G1" t="s">
        <v>57</v>
      </c>
      <c r="H1" t="s">
        <v>1001</v>
      </c>
      <c r="I1" t="s">
        <v>59</v>
      </c>
    </row>
    <row r="2" spans="1:9" ht="13.5">
      <c r="A2" s="256" t="s">
        <v>63</v>
      </c>
      <c r="B2" s="23" t="s">
        <v>316</v>
      </c>
      <c r="C2" s="257" t="s">
        <v>1002</v>
      </c>
      <c r="D2" s="258" t="s">
        <v>1002</v>
      </c>
      <c r="E2" s="257" t="s">
        <v>1002</v>
      </c>
      <c r="F2" s="257" t="s">
        <v>141</v>
      </c>
      <c r="G2" s="259" t="s">
        <v>381</v>
      </c>
      <c r="H2" s="259" t="s">
        <v>583</v>
      </c>
      <c r="I2" s="260" t="s">
        <v>1003</v>
      </c>
    </row>
    <row r="3" spans="1:9" ht="13.5">
      <c r="A3" s="256" t="s">
        <v>64</v>
      </c>
      <c r="B3" s="23" t="s">
        <v>317</v>
      </c>
      <c r="C3" s="257" t="s">
        <v>319</v>
      </c>
      <c r="D3" s="258" t="s">
        <v>1004</v>
      </c>
      <c r="E3" s="257" t="s">
        <v>319</v>
      </c>
      <c r="F3" s="257" t="s">
        <v>142</v>
      </c>
      <c r="G3" s="259" t="s">
        <v>382</v>
      </c>
      <c r="H3" s="259" t="s">
        <v>75</v>
      </c>
      <c r="I3" s="260" t="s">
        <v>1005</v>
      </c>
    </row>
    <row r="4" spans="2:9" ht="13.5">
      <c r="B4" s="23" t="s">
        <v>314</v>
      </c>
      <c r="C4" s="257" t="s">
        <v>320</v>
      </c>
      <c r="D4" s="258" t="s">
        <v>1006</v>
      </c>
      <c r="E4" s="257" t="s">
        <v>320</v>
      </c>
      <c r="G4" s="259" t="s">
        <v>383</v>
      </c>
      <c r="H4" s="259" t="s">
        <v>1007</v>
      </c>
      <c r="I4" s="260" t="s">
        <v>1008</v>
      </c>
    </row>
    <row r="5" spans="2:9" ht="13.5">
      <c r="B5" s="23" t="s">
        <v>318</v>
      </c>
      <c r="C5" s="257" t="s">
        <v>321</v>
      </c>
      <c r="D5" s="258" t="s">
        <v>1009</v>
      </c>
      <c r="E5" s="257" t="s">
        <v>321</v>
      </c>
      <c r="G5" s="259" t="s">
        <v>384</v>
      </c>
      <c r="H5" s="259" t="s">
        <v>76</v>
      </c>
      <c r="I5" s="260" t="s">
        <v>1010</v>
      </c>
    </row>
    <row r="6" spans="3:9" ht="13.5">
      <c r="C6" s="257" t="s">
        <v>322</v>
      </c>
      <c r="D6" s="258" t="s">
        <v>1011</v>
      </c>
      <c r="E6" s="257" t="s">
        <v>322</v>
      </c>
      <c r="G6" s="259" t="s">
        <v>385</v>
      </c>
      <c r="H6" s="259" t="s">
        <v>77</v>
      </c>
      <c r="I6" s="260" t="s">
        <v>1012</v>
      </c>
    </row>
    <row r="7" spans="3:9" ht="13.5">
      <c r="C7" s="257" t="s">
        <v>323</v>
      </c>
      <c r="D7" s="258" t="s">
        <v>1013</v>
      </c>
      <c r="E7" s="257" t="s">
        <v>323</v>
      </c>
      <c r="G7" s="259" t="s">
        <v>386</v>
      </c>
      <c r="H7" s="259" t="s">
        <v>78</v>
      </c>
      <c r="I7" s="260" t="s">
        <v>1014</v>
      </c>
    </row>
    <row r="8" spans="3:9" ht="13.5">
      <c r="C8" s="257" t="s">
        <v>324</v>
      </c>
      <c r="D8" s="258" t="s">
        <v>1015</v>
      </c>
      <c r="E8" s="257" t="s">
        <v>324</v>
      </c>
      <c r="G8" s="259" t="s">
        <v>387</v>
      </c>
      <c r="H8" s="259" t="s">
        <v>79</v>
      </c>
      <c r="I8" s="260" t="s">
        <v>1016</v>
      </c>
    </row>
    <row r="9" spans="1:9" ht="13.5">
      <c r="A9" t="s">
        <v>713</v>
      </c>
      <c r="C9" s="257" t="s">
        <v>325</v>
      </c>
      <c r="D9" s="258" t="s">
        <v>1017</v>
      </c>
      <c r="E9" s="257" t="s">
        <v>325</v>
      </c>
      <c r="G9" s="259" t="s">
        <v>388</v>
      </c>
      <c r="H9" s="259" t="s">
        <v>80</v>
      </c>
      <c r="I9" s="260" t="s">
        <v>1018</v>
      </c>
    </row>
    <row r="10" spans="1:9" ht="13.5">
      <c r="A10" t="s">
        <v>714</v>
      </c>
      <c r="C10" s="257" t="s">
        <v>326</v>
      </c>
      <c r="D10" s="258" t="s">
        <v>1019</v>
      </c>
      <c r="E10" s="257" t="s">
        <v>326</v>
      </c>
      <c r="G10" s="259" t="s">
        <v>389</v>
      </c>
      <c r="H10" s="259" t="s">
        <v>81</v>
      </c>
      <c r="I10" s="260" t="s">
        <v>1020</v>
      </c>
    </row>
    <row r="11" spans="1:9" ht="13.5">
      <c r="A11" t="s">
        <v>1021</v>
      </c>
      <c r="C11" s="257" t="s">
        <v>327</v>
      </c>
      <c r="D11" s="258" t="s">
        <v>1022</v>
      </c>
      <c r="E11" s="257" t="s">
        <v>327</v>
      </c>
      <c r="G11" s="259" t="s">
        <v>390</v>
      </c>
      <c r="H11" s="259" t="s">
        <v>82</v>
      </c>
      <c r="I11" s="260" t="s">
        <v>1023</v>
      </c>
    </row>
    <row r="12" spans="3:9" ht="13.5">
      <c r="C12" s="257" t="s">
        <v>328</v>
      </c>
      <c r="D12" s="258" t="s">
        <v>1024</v>
      </c>
      <c r="E12" s="257" t="s">
        <v>328</v>
      </c>
      <c r="G12" s="259" t="s">
        <v>391</v>
      </c>
      <c r="H12" s="259" t="s">
        <v>83</v>
      </c>
      <c r="I12" s="260" t="s">
        <v>1025</v>
      </c>
    </row>
    <row r="13" spans="1:9" ht="13.5">
      <c r="A13" t="s">
        <v>1026</v>
      </c>
      <c r="C13" s="257" t="s">
        <v>329</v>
      </c>
      <c r="D13" s="258" t="s">
        <v>1027</v>
      </c>
      <c r="E13" s="257" t="s">
        <v>329</v>
      </c>
      <c r="G13" s="259" t="s">
        <v>392</v>
      </c>
      <c r="H13" s="259" t="s">
        <v>84</v>
      </c>
      <c r="I13" s="260" t="s">
        <v>1028</v>
      </c>
    </row>
    <row r="14" spans="1:9" ht="13.5">
      <c r="A14" t="s">
        <v>1029</v>
      </c>
      <c r="C14" s="257" t="s">
        <v>330</v>
      </c>
      <c r="E14" s="257" t="s">
        <v>330</v>
      </c>
      <c r="G14" s="259" t="s">
        <v>393</v>
      </c>
      <c r="H14" s="259" t="s">
        <v>85</v>
      </c>
      <c r="I14" s="260" t="s">
        <v>1030</v>
      </c>
    </row>
    <row r="15" spans="1:9" ht="13.5">
      <c r="A15" t="s">
        <v>1031</v>
      </c>
      <c r="C15" s="257" t="s">
        <v>331</v>
      </c>
      <c r="E15" s="257" t="s">
        <v>331</v>
      </c>
      <c r="G15" s="259" t="s">
        <v>394</v>
      </c>
      <c r="H15" s="259" t="s">
        <v>88</v>
      </c>
      <c r="I15" s="260" t="s">
        <v>1032</v>
      </c>
    </row>
    <row r="16" spans="3:9" ht="13.5">
      <c r="C16" s="257" t="s">
        <v>332</v>
      </c>
      <c r="E16" s="257" t="s">
        <v>332</v>
      </c>
      <c r="G16" s="259" t="s">
        <v>395</v>
      </c>
      <c r="H16" s="259" t="s">
        <v>86</v>
      </c>
      <c r="I16" s="260" t="s">
        <v>1033</v>
      </c>
    </row>
    <row r="17" spans="3:9" ht="13.5">
      <c r="C17" s="257" t="s">
        <v>333</v>
      </c>
      <c r="E17" s="257" t="s">
        <v>333</v>
      </c>
      <c r="G17" s="259" t="s">
        <v>396</v>
      </c>
      <c r="H17" s="259" t="s">
        <v>87</v>
      </c>
      <c r="I17" s="260" t="s">
        <v>1034</v>
      </c>
    </row>
    <row r="18" spans="1:9" ht="13.5">
      <c r="A18" t="s">
        <v>715</v>
      </c>
      <c r="C18" s="257" t="s">
        <v>334</v>
      </c>
      <c r="E18" s="257" t="s">
        <v>334</v>
      </c>
      <c r="G18" s="259" t="s">
        <v>397</v>
      </c>
      <c r="H18" s="259" t="s">
        <v>89</v>
      </c>
      <c r="I18" s="260" t="s">
        <v>1035</v>
      </c>
    </row>
    <row r="19" spans="1:9" ht="13.5">
      <c r="A19" t="s">
        <v>1036</v>
      </c>
      <c r="C19" s="257" t="s">
        <v>335</v>
      </c>
      <c r="E19" s="257" t="s">
        <v>335</v>
      </c>
      <c r="G19" s="259" t="s">
        <v>398</v>
      </c>
      <c r="H19" s="259" t="s">
        <v>90</v>
      </c>
      <c r="I19" s="260" t="s">
        <v>1037</v>
      </c>
    </row>
    <row r="20" spans="1:9" ht="13.5">
      <c r="A20" t="s">
        <v>1038</v>
      </c>
      <c r="C20" s="257" t="s">
        <v>336</v>
      </c>
      <c r="E20" s="257" t="s">
        <v>336</v>
      </c>
      <c r="G20" s="259" t="s">
        <v>399</v>
      </c>
      <c r="H20" s="259" t="s">
        <v>91</v>
      </c>
      <c r="I20" s="260" t="s">
        <v>1039</v>
      </c>
    </row>
    <row r="21" spans="1:9" ht="13.5">
      <c r="A21" t="s">
        <v>1040</v>
      </c>
      <c r="C21" s="257" t="s">
        <v>337</v>
      </c>
      <c r="E21" s="257" t="s">
        <v>337</v>
      </c>
      <c r="G21" s="259" t="s">
        <v>400</v>
      </c>
      <c r="H21" s="259" t="s">
        <v>92</v>
      </c>
      <c r="I21" s="260" t="s">
        <v>1041</v>
      </c>
    </row>
    <row r="22" spans="1:9" ht="13.5">
      <c r="A22" t="s">
        <v>1042</v>
      </c>
      <c r="C22" s="257" t="s">
        <v>338</v>
      </c>
      <c r="E22" s="257" t="s">
        <v>338</v>
      </c>
      <c r="G22" s="259" t="s">
        <v>401</v>
      </c>
      <c r="H22" s="259" t="s">
        <v>93</v>
      </c>
      <c r="I22" s="260" t="s">
        <v>1043</v>
      </c>
    </row>
    <row r="23" spans="1:9" ht="13.5">
      <c r="A23" t="s">
        <v>1044</v>
      </c>
      <c r="C23" s="257" t="s">
        <v>339</v>
      </c>
      <c r="E23" s="257" t="s">
        <v>339</v>
      </c>
      <c r="G23" s="259" t="s">
        <v>402</v>
      </c>
      <c r="H23" s="259" t="s">
        <v>94</v>
      </c>
      <c r="I23" s="260" t="s">
        <v>1045</v>
      </c>
    </row>
    <row r="24" spans="1:9" ht="13.5">
      <c r="A24" t="s">
        <v>1046</v>
      </c>
      <c r="C24" s="257" t="s">
        <v>340</v>
      </c>
      <c r="E24" s="257" t="s">
        <v>340</v>
      </c>
      <c r="G24" s="259" t="s">
        <v>403</v>
      </c>
      <c r="H24" s="259" t="s">
        <v>95</v>
      </c>
      <c r="I24" s="260" t="s">
        <v>1047</v>
      </c>
    </row>
    <row r="25" spans="1:9" ht="13.5">
      <c r="A25" t="s">
        <v>1048</v>
      </c>
      <c r="C25" s="257" t="s">
        <v>341</v>
      </c>
      <c r="E25" s="257" t="s">
        <v>341</v>
      </c>
      <c r="G25" s="259" t="s">
        <v>404</v>
      </c>
      <c r="H25" s="259" t="s">
        <v>96</v>
      </c>
      <c r="I25" s="260" t="s">
        <v>1049</v>
      </c>
    </row>
    <row r="26" spans="3:9" ht="13.5">
      <c r="C26" s="257" t="s">
        <v>315</v>
      </c>
      <c r="E26" s="257" t="s">
        <v>315</v>
      </c>
      <c r="G26" s="259" t="s">
        <v>405</v>
      </c>
      <c r="H26" s="259" t="s">
        <v>97</v>
      </c>
      <c r="I26" s="260" t="s">
        <v>1050</v>
      </c>
    </row>
    <row r="27" spans="3:9" ht="13.5">
      <c r="C27" s="257" t="s">
        <v>342</v>
      </c>
      <c r="E27" s="257" t="s">
        <v>342</v>
      </c>
      <c r="G27" s="259" t="s">
        <v>406</v>
      </c>
      <c r="H27" s="259" t="s">
        <v>98</v>
      </c>
      <c r="I27" s="260" t="s">
        <v>1051</v>
      </c>
    </row>
    <row r="28" spans="1:9" ht="13.5">
      <c r="A28" t="s">
        <v>1052</v>
      </c>
      <c r="C28" s="257" t="s">
        <v>343</v>
      </c>
      <c r="E28" s="257" t="s">
        <v>343</v>
      </c>
      <c r="G28" s="259" t="s">
        <v>407</v>
      </c>
      <c r="H28" s="259" t="s">
        <v>99</v>
      </c>
      <c r="I28" s="260" t="s">
        <v>1053</v>
      </c>
    </row>
    <row r="29" spans="1:9" ht="13.5">
      <c r="A29" t="s">
        <v>1054</v>
      </c>
      <c r="C29" s="257" t="s">
        <v>344</v>
      </c>
      <c r="E29" s="257" t="s">
        <v>344</v>
      </c>
      <c r="G29" s="259" t="s">
        <v>408</v>
      </c>
      <c r="H29" s="259" t="s">
        <v>132</v>
      </c>
      <c r="I29" s="261"/>
    </row>
    <row r="30" spans="1:9" ht="13.5">
      <c r="A30" t="s">
        <v>586</v>
      </c>
      <c r="C30" s="257" t="s">
        <v>345</v>
      </c>
      <c r="E30" s="257" t="s">
        <v>345</v>
      </c>
      <c r="G30" s="259" t="s">
        <v>409</v>
      </c>
      <c r="H30" s="259" t="s">
        <v>100</v>
      </c>
      <c r="I30" s="261"/>
    </row>
    <row r="31" spans="3:9" ht="13.5">
      <c r="C31" s="257" t="s">
        <v>346</v>
      </c>
      <c r="E31" s="257" t="s">
        <v>346</v>
      </c>
      <c r="G31" s="259" t="s">
        <v>410</v>
      </c>
      <c r="H31" s="259" t="s">
        <v>101</v>
      </c>
      <c r="I31" s="261"/>
    </row>
    <row r="32" spans="3:9" ht="13.5">
      <c r="C32" s="257" t="s">
        <v>347</v>
      </c>
      <c r="E32" s="257" t="s">
        <v>347</v>
      </c>
      <c r="G32" s="259" t="s">
        <v>411</v>
      </c>
      <c r="H32" s="259" t="s">
        <v>102</v>
      </c>
      <c r="I32" s="261"/>
    </row>
    <row r="33" spans="3:9" ht="13.5">
      <c r="C33" s="257" t="s">
        <v>348</v>
      </c>
      <c r="G33" s="259" t="s">
        <v>412</v>
      </c>
      <c r="H33" s="259" t="s">
        <v>103</v>
      </c>
      <c r="I33" s="261"/>
    </row>
    <row r="34" spans="3:9" ht="13.5">
      <c r="C34" s="257" t="s">
        <v>349</v>
      </c>
      <c r="G34" s="259" t="s">
        <v>413</v>
      </c>
      <c r="H34" s="259" t="s">
        <v>104</v>
      </c>
      <c r="I34" s="261"/>
    </row>
    <row r="35" spans="3:9" ht="13.5">
      <c r="C35" s="257" t="s">
        <v>350</v>
      </c>
      <c r="G35" s="259" t="s">
        <v>414</v>
      </c>
      <c r="H35" s="259" t="s">
        <v>106</v>
      </c>
      <c r="I35" s="261"/>
    </row>
    <row r="36" spans="3:9" ht="13.5">
      <c r="C36" s="257" t="s">
        <v>351</v>
      </c>
      <c r="G36" s="259" t="s">
        <v>415</v>
      </c>
      <c r="H36" s="259" t="s">
        <v>107</v>
      </c>
      <c r="I36" s="261"/>
    </row>
    <row r="37" spans="3:9" ht="13.5">
      <c r="C37" s="257" t="s">
        <v>352</v>
      </c>
      <c r="G37" s="259" t="s">
        <v>416</v>
      </c>
      <c r="H37" s="259" t="s">
        <v>105</v>
      </c>
      <c r="I37" s="261"/>
    </row>
    <row r="38" spans="3:8" ht="13.5">
      <c r="C38" s="257" t="s">
        <v>353</v>
      </c>
      <c r="G38" s="259" t="s">
        <v>417</v>
      </c>
      <c r="H38" s="259" t="s">
        <v>108</v>
      </c>
    </row>
    <row r="39" spans="3:8" ht="13.5">
      <c r="C39" s="257" t="s">
        <v>354</v>
      </c>
      <c r="G39" s="259" t="s">
        <v>418</v>
      </c>
      <c r="H39" s="259" t="s">
        <v>109</v>
      </c>
    </row>
    <row r="40" spans="3:8" ht="13.5">
      <c r="C40" s="257" t="s">
        <v>355</v>
      </c>
      <c r="G40" s="259" t="s">
        <v>419</v>
      </c>
      <c r="H40" s="259" t="s">
        <v>110</v>
      </c>
    </row>
    <row r="41" spans="3:8" ht="13.5">
      <c r="C41" s="257" t="s">
        <v>356</v>
      </c>
      <c r="G41" s="259" t="s">
        <v>420</v>
      </c>
      <c r="H41" s="259" t="s">
        <v>111</v>
      </c>
    </row>
    <row r="42" spans="3:8" ht="13.5">
      <c r="C42" s="257" t="s">
        <v>357</v>
      </c>
      <c r="G42" s="259" t="s">
        <v>421</v>
      </c>
      <c r="H42" s="259" t="s">
        <v>112</v>
      </c>
    </row>
    <row r="43" spans="3:8" ht="13.5">
      <c r="C43" s="257" t="s">
        <v>358</v>
      </c>
      <c r="G43" s="259" t="s">
        <v>422</v>
      </c>
      <c r="H43" s="259" t="s">
        <v>113</v>
      </c>
    </row>
    <row r="44" spans="3:8" ht="13.5">
      <c r="C44" s="257" t="s">
        <v>359</v>
      </c>
      <c r="G44" s="259" t="s">
        <v>423</v>
      </c>
      <c r="H44" s="259" t="s">
        <v>114</v>
      </c>
    </row>
    <row r="45" spans="3:8" ht="13.5">
      <c r="C45" s="257" t="s">
        <v>360</v>
      </c>
      <c r="G45" s="259" t="s">
        <v>424</v>
      </c>
      <c r="H45" s="259" t="s">
        <v>115</v>
      </c>
    </row>
    <row r="46" spans="3:8" ht="13.5">
      <c r="C46" s="257" t="s">
        <v>361</v>
      </c>
      <c r="G46" s="259" t="s">
        <v>425</v>
      </c>
      <c r="H46" s="259" t="s">
        <v>116</v>
      </c>
    </row>
    <row r="47" spans="3:8" ht="13.5">
      <c r="C47" s="257" t="s">
        <v>362</v>
      </c>
      <c r="G47" s="259" t="s">
        <v>426</v>
      </c>
      <c r="H47" s="259" t="s">
        <v>117</v>
      </c>
    </row>
    <row r="48" spans="3:8" ht="13.5">
      <c r="C48" s="257" t="s">
        <v>363</v>
      </c>
      <c r="G48" s="259" t="s">
        <v>427</v>
      </c>
      <c r="H48" s="259" t="s">
        <v>118</v>
      </c>
    </row>
    <row r="49" ht="13.5">
      <c r="C49" s="257" t="s">
        <v>364</v>
      </c>
    </row>
    <row r="50" ht="13.5">
      <c r="C50" s="257" t="s">
        <v>365</v>
      </c>
    </row>
    <row r="51" ht="13.5">
      <c r="C51" s="257" t="s">
        <v>366</v>
      </c>
    </row>
    <row r="52" ht="13.5">
      <c r="C52" s="257" t="s">
        <v>367</v>
      </c>
    </row>
    <row r="53" ht="13.5">
      <c r="C53" s="257" t="s">
        <v>368</v>
      </c>
    </row>
    <row r="54" ht="13.5">
      <c r="C54" s="257" t="s">
        <v>369</v>
      </c>
    </row>
    <row r="55" ht="13.5">
      <c r="C55" s="257" t="s">
        <v>370</v>
      </c>
    </row>
    <row r="56" ht="13.5">
      <c r="C56" s="257" t="s">
        <v>371</v>
      </c>
    </row>
    <row r="57" ht="13.5">
      <c r="C57" s="257" t="s">
        <v>372</v>
      </c>
    </row>
    <row r="58" ht="13.5">
      <c r="C58" s="257" t="s">
        <v>373</v>
      </c>
    </row>
    <row r="59" ht="13.5">
      <c r="C59" s="257" t="s">
        <v>374</v>
      </c>
    </row>
    <row r="60" ht="13.5">
      <c r="C60" s="257" t="s">
        <v>375</v>
      </c>
    </row>
    <row r="61" ht="13.5">
      <c r="C61" s="257" t="s">
        <v>376</v>
      </c>
    </row>
    <row r="62" ht="13.5">
      <c r="C62" s="257" t="s">
        <v>377</v>
      </c>
    </row>
    <row r="63" ht="13.5">
      <c r="C63" s="257" t="s">
        <v>378</v>
      </c>
    </row>
    <row r="64" ht="13.5">
      <c r="C64" s="257" t="s">
        <v>379</v>
      </c>
    </row>
    <row r="65" ht="13.5">
      <c r="C65" s="257" t="s">
        <v>380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T98"/>
  <sheetViews>
    <sheetView view="pageBreakPreview" zoomScaleSheetLayoutView="100" zoomScalePageLayoutView="0" workbookViewId="0" topLeftCell="A1">
      <selection activeCell="A1" sqref="A1:S1"/>
    </sheetView>
  </sheetViews>
  <sheetFormatPr defaultColWidth="9.00390625" defaultRowHeight="13.5"/>
  <cols>
    <col min="1" max="1" width="5.625" style="262" customWidth="1"/>
    <col min="2" max="2" width="3.125" style="262" customWidth="1"/>
    <col min="3" max="3" width="10.50390625" style="262" customWidth="1"/>
    <col min="4" max="4" width="4.25390625" style="262" customWidth="1"/>
    <col min="5" max="5" width="6.25390625" style="262" customWidth="1"/>
    <col min="6" max="6" width="2.625" style="262" customWidth="1"/>
    <col min="7" max="7" width="3.875" style="262" customWidth="1"/>
    <col min="8" max="8" width="6.625" style="262" customWidth="1"/>
    <col min="9" max="9" width="8.625" style="262" customWidth="1"/>
    <col min="10" max="10" width="7.625" style="262" customWidth="1"/>
    <col min="11" max="11" width="6.50390625" style="262" customWidth="1"/>
    <col min="12" max="12" width="3.75390625" style="262" customWidth="1"/>
    <col min="13" max="18" width="2.875" style="262" customWidth="1"/>
    <col min="19" max="19" width="5.625" style="262" customWidth="1"/>
    <col min="20" max="20" width="9.00390625" style="262" customWidth="1"/>
    <col min="21" max="16384" width="9.00390625" style="262" customWidth="1"/>
  </cols>
  <sheetData>
    <row r="1" spans="1:19" ht="28.5" customHeight="1">
      <c r="A1" s="1368" t="s">
        <v>1065</v>
      </c>
      <c r="B1" s="1368"/>
      <c r="C1" s="1368"/>
      <c r="D1" s="1368"/>
      <c r="E1" s="1368"/>
      <c r="F1" s="1368"/>
      <c r="G1" s="1368"/>
      <c r="H1" s="1368"/>
      <c r="I1" s="1368"/>
      <c r="J1" s="1368"/>
      <c r="K1" s="1368"/>
      <c r="L1" s="1368"/>
      <c r="M1" s="1368"/>
      <c r="N1" s="1368"/>
      <c r="O1" s="1368"/>
      <c r="P1" s="1368"/>
      <c r="Q1" s="1368"/>
      <c r="R1" s="1368"/>
      <c r="S1" s="1368"/>
    </row>
    <row r="2" ht="18" customHeight="1">
      <c r="T2" s="262" t="s">
        <v>1358</v>
      </c>
    </row>
    <row r="3" spans="1:19" ht="18" customHeight="1">
      <c r="A3" s="262" t="s">
        <v>133</v>
      </c>
      <c r="K3" s="263" t="s">
        <v>1066</v>
      </c>
      <c r="L3" s="353"/>
      <c r="M3" s="353"/>
      <c r="N3" s="263" t="s">
        <v>313</v>
      </c>
      <c r="O3" s="353"/>
      <c r="P3" s="263" t="s">
        <v>1067</v>
      </c>
      <c r="Q3" s="353"/>
      <c r="R3" s="263" t="s">
        <v>1068</v>
      </c>
      <c r="S3" s="263"/>
    </row>
    <row r="4" spans="2:5" ht="18" customHeight="1">
      <c r="B4" s="264" t="s">
        <v>1069</v>
      </c>
      <c r="C4" s="265"/>
      <c r="D4" s="265"/>
      <c r="E4" s="265"/>
    </row>
    <row r="5" spans="2:5" ht="18" customHeight="1">
      <c r="B5" s="264" t="s">
        <v>135</v>
      </c>
      <c r="C5" s="265"/>
      <c r="D5" s="265"/>
      <c r="E5" s="265"/>
    </row>
    <row r="6" spans="2:5" ht="18" customHeight="1">
      <c r="B6" s="264" t="s">
        <v>136</v>
      </c>
      <c r="C6" s="265"/>
      <c r="D6" s="265"/>
      <c r="E6" s="265"/>
    </row>
    <row r="7" spans="2:5" ht="18" customHeight="1">
      <c r="B7" s="264" t="s">
        <v>137</v>
      </c>
      <c r="C7" s="265"/>
      <c r="D7" s="265"/>
      <c r="E7" s="265"/>
    </row>
    <row r="8" spans="2:5" ht="18" customHeight="1">
      <c r="B8" s="264" t="s">
        <v>138</v>
      </c>
      <c r="C8" s="265"/>
      <c r="D8" s="265"/>
      <c r="E8" s="265"/>
    </row>
    <row r="9" spans="2:5" ht="22.5" customHeight="1">
      <c r="B9" s="266"/>
      <c r="C9" s="266"/>
      <c r="D9" s="266"/>
      <c r="E9" s="266"/>
    </row>
    <row r="10" spans="2:18" ht="22.5" customHeight="1">
      <c r="B10" s="264"/>
      <c r="C10" s="264"/>
      <c r="D10" s="264"/>
      <c r="E10" s="264"/>
      <c r="F10" s="1369" t="s">
        <v>1070</v>
      </c>
      <c r="G10" s="1369"/>
      <c r="H10" s="1369"/>
      <c r="I10" s="1370">
        <f>'出力シート１'!S187</f>
      </c>
      <c r="J10" s="1370"/>
      <c r="K10" s="1370"/>
      <c r="L10" s="1370"/>
      <c r="M10" s="1370"/>
      <c r="N10" s="1370"/>
      <c r="O10" s="1370"/>
      <c r="P10" s="1370"/>
      <c r="Q10" s="1370"/>
      <c r="R10" s="267"/>
    </row>
    <row r="11" spans="2:18" ht="22.5" customHeight="1">
      <c r="B11" s="264"/>
      <c r="C11" s="264"/>
      <c r="D11" s="264"/>
      <c r="E11" s="264"/>
      <c r="F11" s="1371" t="s">
        <v>163</v>
      </c>
      <c r="G11" s="1371"/>
      <c r="H11" s="1371"/>
      <c r="I11" s="1372">
        <f>'出力シート１'!S190</f>
      </c>
      <c r="J11" s="1370"/>
      <c r="K11" s="1370"/>
      <c r="L11" s="1370"/>
      <c r="M11" s="1370"/>
      <c r="N11" s="1370"/>
      <c r="O11" s="1370"/>
      <c r="P11" s="1370"/>
      <c r="Q11" s="1370"/>
      <c r="R11" s="267"/>
    </row>
    <row r="12" spans="6:18" ht="22.5" customHeight="1">
      <c r="F12" s="1369" t="s">
        <v>143</v>
      </c>
      <c r="G12" s="1369"/>
      <c r="H12" s="1369"/>
      <c r="I12" s="1370" t="str">
        <f>'出力シート１'!S193</f>
        <v> </v>
      </c>
      <c r="J12" s="1370"/>
      <c r="K12" s="1370"/>
      <c r="L12" s="1370"/>
      <c r="M12" s="1370"/>
      <c r="N12" s="1370"/>
      <c r="O12" s="1370"/>
      <c r="P12" s="1370"/>
      <c r="Q12" s="1370"/>
      <c r="R12" s="267"/>
    </row>
    <row r="13" spans="6:18" ht="22.5" customHeight="1">
      <c r="F13" s="268"/>
      <c r="G13" s="268"/>
      <c r="H13" s="268"/>
      <c r="I13" s="267"/>
      <c r="J13" s="267"/>
      <c r="K13" s="267"/>
      <c r="L13" s="267"/>
      <c r="M13" s="267"/>
      <c r="N13" s="267"/>
      <c r="O13" s="267"/>
      <c r="P13" s="267"/>
      <c r="Q13" s="267"/>
      <c r="R13" s="267"/>
    </row>
    <row r="14" spans="1:19" ht="22.5" customHeight="1">
      <c r="A14" s="269" t="s">
        <v>1071</v>
      </c>
      <c r="B14" s="1375" t="s">
        <v>1139</v>
      </c>
      <c r="C14" s="1375"/>
      <c r="D14" s="1375"/>
      <c r="E14" s="1375"/>
      <c r="F14" s="1375"/>
      <c r="G14" s="1375"/>
      <c r="H14" s="1375"/>
      <c r="I14" s="1375"/>
      <c r="J14" s="1375"/>
      <c r="K14" s="1375"/>
      <c r="L14" s="1375"/>
      <c r="M14" s="1375"/>
      <c r="N14" s="1375"/>
      <c r="O14" s="1375"/>
      <c r="P14" s="1375"/>
      <c r="Q14" s="1375"/>
      <c r="R14" s="1375"/>
      <c r="S14" s="269"/>
    </row>
    <row r="15" spans="1:19" ht="22.5" customHeight="1">
      <c r="A15" s="269"/>
      <c r="B15" s="1375" t="s">
        <v>1140</v>
      </c>
      <c r="C15" s="1375"/>
      <c r="D15" s="1375"/>
      <c r="E15" s="1375"/>
      <c r="F15" s="1375"/>
      <c r="G15" s="1375"/>
      <c r="H15" s="1375"/>
      <c r="I15" s="1375"/>
      <c r="J15" s="1375"/>
      <c r="K15" s="1375"/>
      <c r="L15" s="1375"/>
      <c r="M15" s="1375"/>
      <c r="N15" s="1375"/>
      <c r="O15" s="1375"/>
      <c r="P15" s="1375"/>
      <c r="Q15" s="1375"/>
      <c r="R15" s="1375"/>
      <c r="S15" s="269"/>
    </row>
    <row r="16" spans="9:10" ht="39.75" customHeight="1">
      <c r="I16" s="270" t="s">
        <v>147</v>
      </c>
      <c r="J16" s="270"/>
    </row>
    <row r="17" spans="1:19" ht="18.75" customHeight="1">
      <c r="A17" s="271" t="s">
        <v>1072</v>
      </c>
      <c r="B17" s="272" t="s">
        <v>1143</v>
      </c>
      <c r="C17" s="273"/>
      <c r="D17" s="273"/>
      <c r="E17" s="273"/>
      <c r="F17" s="273"/>
      <c r="G17" s="273"/>
      <c r="H17" s="273"/>
      <c r="I17" s="273"/>
      <c r="J17" s="273"/>
      <c r="K17" s="273"/>
      <c r="L17" s="273"/>
      <c r="M17" s="273"/>
      <c r="N17" s="273"/>
      <c r="O17" s="273"/>
      <c r="P17" s="273"/>
      <c r="Q17" s="273"/>
      <c r="R17" s="273"/>
      <c r="S17" s="274"/>
    </row>
    <row r="18" spans="1:19" ht="18.75" customHeight="1">
      <c r="A18" s="274"/>
      <c r="B18" s="275"/>
      <c r="C18" s="273"/>
      <c r="D18" s="273"/>
      <c r="E18" s="273"/>
      <c r="F18" s="273"/>
      <c r="G18" s="273"/>
      <c r="H18" s="273"/>
      <c r="I18" s="273"/>
      <c r="J18" s="273"/>
      <c r="K18" s="273"/>
      <c r="L18" s="273"/>
      <c r="M18" s="273"/>
      <c r="N18" s="273"/>
      <c r="O18" s="273"/>
      <c r="P18" s="273"/>
      <c r="Q18" s="273"/>
      <c r="R18" s="273"/>
      <c r="S18" s="274"/>
    </row>
    <row r="19" spans="1:19" ht="18.75" customHeight="1">
      <c r="A19" s="274"/>
      <c r="B19" s="354">
        <v>1</v>
      </c>
      <c r="C19" s="274" t="s">
        <v>1073</v>
      </c>
      <c r="D19" s="274"/>
      <c r="E19" s="274"/>
      <c r="F19" s="273"/>
      <c r="G19" s="273"/>
      <c r="H19" s="273"/>
      <c r="I19" s="273"/>
      <c r="J19" s="276" t="s">
        <v>1074</v>
      </c>
      <c r="K19" s="273"/>
      <c r="L19" s="273"/>
      <c r="M19" s="273"/>
      <c r="N19" s="273"/>
      <c r="O19" s="273"/>
      <c r="P19" s="273"/>
      <c r="Q19" s="273"/>
      <c r="R19" s="273"/>
      <c r="S19" s="274"/>
    </row>
    <row r="20" spans="1:19" ht="18.75" customHeight="1">
      <c r="A20" s="273"/>
      <c r="B20" s="354">
        <v>2</v>
      </c>
      <c r="C20" s="274" t="s">
        <v>1075</v>
      </c>
      <c r="D20" s="274"/>
      <c r="E20" s="274"/>
      <c r="F20" s="273"/>
      <c r="G20" s="273"/>
      <c r="H20" s="273"/>
      <c r="I20" s="273"/>
      <c r="J20" s="276" t="s">
        <v>1076</v>
      </c>
      <c r="K20" s="273"/>
      <c r="L20" s="273"/>
      <c r="M20" s="273"/>
      <c r="N20" s="273"/>
      <c r="O20" s="273"/>
      <c r="P20" s="273"/>
      <c r="Q20" s="273"/>
      <c r="R20" s="273"/>
      <c r="S20" s="273"/>
    </row>
    <row r="21" spans="1:19" ht="18.75" customHeight="1">
      <c r="A21" s="273"/>
      <c r="B21" s="354">
        <v>3</v>
      </c>
      <c r="C21" s="274" t="s">
        <v>1077</v>
      </c>
      <c r="D21" s="274"/>
      <c r="E21" s="274"/>
      <c r="F21" s="273"/>
      <c r="G21" s="273"/>
      <c r="H21" s="273"/>
      <c r="I21" s="273"/>
      <c r="J21" s="276" t="s">
        <v>1078</v>
      </c>
      <c r="K21" s="273"/>
      <c r="L21" s="273"/>
      <c r="M21" s="273"/>
      <c r="N21" s="273"/>
      <c r="O21" s="273"/>
      <c r="P21" s="273"/>
      <c r="Q21" s="273"/>
      <c r="R21" s="273"/>
      <c r="S21" s="273"/>
    </row>
    <row r="22" spans="1:19" ht="18.75" customHeight="1">
      <c r="A22" s="275"/>
      <c r="B22" s="354">
        <v>4</v>
      </c>
      <c r="C22" s="274" t="s">
        <v>1079</v>
      </c>
      <c r="D22" s="274"/>
      <c r="E22" s="274"/>
      <c r="F22" s="273"/>
      <c r="G22" s="273"/>
      <c r="H22" s="273"/>
      <c r="I22" s="273"/>
      <c r="J22" s="276" t="s">
        <v>1080</v>
      </c>
      <c r="K22" s="273"/>
      <c r="L22" s="273"/>
      <c r="M22" s="273"/>
      <c r="N22" s="273"/>
      <c r="O22" s="273"/>
      <c r="P22" s="273"/>
      <c r="Q22" s="273"/>
      <c r="R22" s="273"/>
      <c r="S22" s="273"/>
    </row>
    <row r="23" spans="1:19" ht="18.75" customHeight="1">
      <c r="A23" s="275"/>
      <c r="B23" s="273"/>
      <c r="C23" s="273"/>
      <c r="D23" s="273"/>
      <c r="E23" s="273"/>
      <c r="F23" s="273"/>
      <c r="G23" s="273"/>
      <c r="H23" s="273"/>
      <c r="I23" s="273"/>
      <c r="J23" s="276" t="s">
        <v>1081</v>
      </c>
      <c r="K23" s="273"/>
      <c r="L23" s="273"/>
      <c r="M23" s="273"/>
      <c r="N23" s="273"/>
      <c r="O23" s="273"/>
      <c r="P23" s="273"/>
      <c r="Q23" s="273"/>
      <c r="R23" s="273"/>
      <c r="S23" s="273"/>
    </row>
    <row r="24" spans="1:19" ht="18.75" customHeight="1">
      <c r="A24" s="275"/>
      <c r="B24" s="273"/>
      <c r="C24" s="273"/>
      <c r="D24" s="273"/>
      <c r="E24" s="273"/>
      <c r="F24" s="273"/>
      <c r="G24" s="273"/>
      <c r="H24" s="273"/>
      <c r="I24" s="273"/>
      <c r="J24" s="276" t="s">
        <v>1082</v>
      </c>
      <c r="K24" s="273"/>
      <c r="L24" s="273"/>
      <c r="M24" s="273"/>
      <c r="N24" s="273"/>
      <c r="O24" s="273"/>
      <c r="P24" s="273"/>
      <c r="Q24" s="273"/>
      <c r="R24" s="273"/>
      <c r="S24" s="273"/>
    </row>
    <row r="25" spans="1:19" ht="18.75" customHeight="1" thickBot="1">
      <c r="A25" s="275"/>
      <c r="B25" s="273"/>
      <c r="C25" s="273"/>
      <c r="D25" s="273"/>
      <c r="E25" s="273"/>
      <c r="F25" s="273"/>
      <c r="G25" s="273"/>
      <c r="H25" s="273"/>
      <c r="I25" s="273"/>
      <c r="J25" s="273"/>
      <c r="K25" s="273"/>
      <c r="L25" s="273"/>
      <c r="M25" s="273"/>
      <c r="N25" s="273"/>
      <c r="O25" s="273"/>
      <c r="P25" s="273"/>
      <c r="Q25" s="273"/>
      <c r="R25" s="273"/>
      <c r="S25" s="273"/>
    </row>
    <row r="26" spans="1:19" ht="18.75" customHeight="1">
      <c r="A26" s="275"/>
      <c r="B26" s="277"/>
      <c r="C26" s="278"/>
      <c r="D26" s="278"/>
      <c r="E26" s="278"/>
      <c r="F26" s="278"/>
      <c r="G26" s="278"/>
      <c r="H26" s="278"/>
      <c r="I26" s="278"/>
      <c r="J26" s="278"/>
      <c r="K26" s="278"/>
      <c r="L26" s="278"/>
      <c r="M26" s="278"/>
      <c r="N26" s="278"/>
      <c r="O26" s="278"/>
      <c r="P26" s="278"/>
      <c r="Q26" s="278"/>
      <c r="R26" s="279"/>
      <c r="S26" s="273"/>
    </row>
    <row r="27" spans="1:19" ht="40.5" customHeight="1">
      <c r="A27" s="275"/>
      <c r="B27" s="280" t="s">
        <v>1083</v>
      </c>
      <c r="C27" s="274" t="s">
        <v>1084</v>
      </c>
      <c r="D27" s="274"/>
      <c r="E27" s="274"/>
      <c r="F27" s="274"/>
      <c r="G27" s="281"/>
      <c r="H27" s="1373"/>
      <c r="I27" s="1374"/>
      <c r="J27" s="1374"/>
      <c r="K27" s="1374"/>
      <c r="L27" s="1374"/>
      <c r="M27" s="1374"/>
      <c r="N27" s="1374"/>
      <c r="O27" s="1374"/>
      <c r="P27" s="1374"/>
      <c r="Q27" s="1374"/>
      <c r="R27" s="282"/>
      <c r="S27" s="273"/>
    </row>
    <row r="28" spans="1:19" ht="18.75" customHeight="1">
      <c r="A28" s="275"/>
      <c r="B28" s="280" t="s">
        <v>1083</v>
      </c>
      <c r="C28" s="274" t="s">
        <v>1085</v>
      </c>
      <c r="D28" s="283" t="s">
        <v>1086</v>
      </c>
      <c r="E28" s="1376"/>
      <c r="F28" s="1376"/>
      <c r="G28" s="274"/>
      <c r="H28" s="362"/>
      <c r="I28" s="274"/>
      <c r="J28" s="274"/>
      <c r="K28" s="274"/>
      <c r="L28" s="274"/>
      <c r="M28" s="274"/>
      <c r="N28" s="274"/>
      <c r="O28" s="274"/>
      <c r="P28" s="274"/>
      <c r="Q28" s="274"/>
      <c r="R28" s="282"/>
      <c r="S28" s="273"/>
    </row>
    <row r="29" spans="1:19" ht="18.75" customHeight="1">
      <c r="A29" s="275"/>
      <c r="B29" s="280"/>
      <c r="C29" s="274"/>
      <c r="D29" s="1377" t="s">
        <v>998</v>
      </c>
      <c r="E29" s="1377"/>
      <c r="F29" s="1376"/>
      <c r="G29" s="1376"/>
      <c r="H29" s="1376"/>
      <c r="I29" s="1376"/>
      <c r="J29" s="1376"/>
      <c r="K29" s="1376"/>
      <c r="L29" s="1376"/>
      <c r="M29" s="1376"/>
      <c r="N29" s="1376"/>
      <c r="O29" s="1376"/>
      <c r="P29" s="1376"/>
      <c r="Q29" s="1376"/>
      <c r="R29" s="282"/>
      <c r="S29" s="273"/>
    </row>
    <row r="30" spans="1:19" ht="18.75" customHeight="1">
      <c r="A30" s="275"/>
      <c r="B30" s="280"/>
      <c r="C30" s="274"/>
      <c r="D30" s="1367"/>
      <c r="E30" s="1367"/>
      <c r="F30" s="1367"/>
      <c r="G30" s="1367"/>
      <c r="H30" s="1367"/>
      <c r="I30" s="1367"/>
      <c r="J30" s="1367"/>
      <c r="K30" s="1367"/>
      <c r="L30" s="1367"/>
      <c r="M30" s="1367"/>
      <c r="N30" s="1367"/>
      <c r="O30" s="1367"/>
      <c r="P30" s="1367"/>
      <c r="Q30" s="1367"/>
      <c r="R30" s="282"/>
      <c r="S30" s="273"/>
    </row>
    <row r="31" spans="1:19" ht="18.75" customHeight="1">
      <c r="A31" s="275"/>
      <c r="B31" s="280"/>
      <c r="C31" s="274"/>
      <c r="D31" s="274"/>
      <c r="E31" s="274"/>
      <c r="F31" s="274"/>
      <c r="G31" s="274"/>
      <c r="H31" s="274"/>
      <c r="I31" s="274"/>
      <c r="J31" s="274"/>
      <c r="K31" s="274"/>
      <c r="L31" s="274"/>
      <c r="M31" s="274"/>
      <c r="N31" s="274"/>
      <c r="O31" s="274"/>
      <c r="P31" s="274"/>
      <c r="Q31" s="274"/>
      <c r="R31" s="282"/>
      <c r="S31" s="273"/>
    </row>
    <row r="32" spans="1:19" ht="18.75" customHeight="1">
      <c r="A32" s="275"/>
      <c r="B32" s="280" t="s">
        <v>1083</v>
      </c>
      <c r="C32" s="274" t="s">
        <v>70</v>
      </c>
      <c r="D32" s="1378"/>
      <c r="E32" s="1378"/>
      <c r="F32" s="284" t="s">
        <v>1087</v>
      </c>
      <c r="G32" s="1378"/>
      <c r="H32" s="1378"/>
      <c r="I32" s="285" t="s">
        <v>1083</v>
      </c>
      <c r="J32" s="274" t="s">
        <v>1088</v>
      </c>
      <c r="K32" s="1378"/>
      <c r="L32" s="1378"/>
      <c r="M32" s="286" t="s">
        <v>1087</v>
      </c>
      <c r="N32" s="1378"/>
      <c r="O32" s="1378"/>
      <c r="P32" s="1378"/>
      <c r="Q32" s="1378"/>
      <c r="R32" s="282"/>
      <c r="S32" s="273"/>
    </row>
    <row r="33" spans="1:19" ht="18.75" customHeight="1">
      <c r="A33" s="275"/>
      <c r="B33" s="280"/>
      <c r="C33" s="274"/>
      <c r="D33" s="274"/>
      <c r="E33" s="274"/>
      <c r="F33" s="274"/>
      <c r="G33" s="274"/>
      <c r="H33" s="274"/>
      <c r="I33" s="274"/>
      <c r="J33" s="274"/>
      <c r="K33" s="274"/>
      <c r="L33" s="274"/>
      <c r="M33" s="274"/>
      <c r="N33" s="274"/>
      <c r="O33" s="274"/>
      <c r="P33" s="274"/>
      <c r="Q33" s="274"/>
      <c r="R33" s="282"/>
      <c r="S33" s="273"/>
    </row>
    <row r="34" spans="1:19" ht="40.5" customHeight="1">
      <c r="A34" s="275"/>
      <c r="B34" s="280" t="s">
        <v>1083</v>
      </c>
      <c r="C34" s="274" t="s">
        <v>1089</v>
      </c>
      <c r="D34" s="1379"/>
      <c r="E34" s="1379"/>
      <c r="F34" s="1379"/>
      <c r="G34" s="1379"/>
      <c r="H34" s="1379"/>
      <c r="I34" s="274"/>
      <c r="J34" s="274"/>
      <c r="K34" s="274"/>
      <c r="L34" s="274"/>
      <c r="M34" s="274"/>
      <c r="N34" s="274"/>
      <c r="O34" s="274"/>
      <c r="P34" s="274"/>
      <c r="Q34" s="274"/>
      <c r="R34" s="282"/>
      <c r="S34" s="273"/>
    </row>
    <row r="35" spans="1:19" ht="18.75" customHeight="1" thickBot="1">
      <c r="A35" s="275"/>
      <c r="B35" s="287"/>
      <c r="C35" s="288"/>
      <c r="D35" s="288"/>
      <c r="E35" s="288"/>
      <c r="F35" s="288"/>
      <c r="G35" s="288"/>
      <c r="H35" s="288"/>
      <c r="I35" s="288"/>
      <c r="J35" s="288"/>
      <c r="K35" s="288"/>
      <c r="L35" s="288"/>
      <c r="M35" s="288"/>
      <c r="N35" s="288"/>
      <c r="O35" s="288"/>
      <c r="P35" s="288"/>
      <c r="Q35" s="288"/>
      <c r="R35" s="289"/>
      <c r="S35" s="273"/>
    </row>
    <row r="36" spans="1:19" ht="17.25" customHeight="1">
      <c r="A36" s="275"/>
      <c r="B36" s="273"/>
      <c r="C36" s="273"/>
      <c r="D36" s="273"/>
      <c r="E36" s="273"/>
      <c r="F36" s="273"/>
      <c r="G36" s="273"/>
      <c r="H36" s="273"/>
      <c r="I36" s="273"/>
      <c r="J36" s="273"/>
      <c r="K36" s="273"/>
      <c r="L36" s="273"/>
      <c r="M36" s="273"/>
      <c r="N36" s="273"/>
      <c r="O36" s="273"/>
      <c r="P36" s="273"/>
      <c r="Q36" s="273"/>
      <c r="R36" s="273"/>
      <c r="S36" s="273"/>
    </row>
    <row r="37" spans="1:19" ht="18" customHeight="1">
      <c r="A37" s="275"/>
      <c r="B37" s="276" t="s">
        <v>1090</v>
      </c>
      <c r="C37" s="274"/>
      <c r="D37" s="273"/>
      <c r="E37" s="273"/>
      <c r="F37" s="273"/>
      <c r="G37" s="273"/>
      <c r="H37" s="273"/>
      <c r="I37" s="273"/>
      <c r="J37" s="273"/>
      <c r="K37" s="273"/>
      <c r="L37" s="273"/>
      <c r="M37" s="273"/>
      <c r="N37" s="273"/>
      <c r="O37" s="273"/>
      <c r="P37" s="273"/>
      <c r="Q37" s="273"/>
      <c r="R37" s="273"/>
      <c r="S37" s="273"/>
    </row>
    <row r="38" spans="1:19" ht="18" customHeight="1">
      <c r="A38" s="290"/>
      <c r="B38" s="285" t="s">
        <v>1091</v>
      </c>
      <c r="C38" s="274" t="s">
        <v>1092</v>
      </c>
      <c r="D38" s="273"/>
      <c r="E38" s="273"/>
      <c r="F38" s="273"/>
      <c r="G38" s="273"/>
      <c r="H38" s="273"/>
      <c r="I38" s="273"/>
      <c r="J38" s="273"/>
      <c r="K38" s="273"/>
      <c r="L38" s="273"/>
      <c r="M38" s="273"/>
      <c r="N38" s="273"/>
      <c r="O38" s="273"/>
      <c r="P38" s="273"/>
      <c r="Q38" s="273"/>
      <c r="R38" s="273"/>
      <c r="S38" s="290"/>
    </row>
    <row r="39" spans="1:19" ht="18" customHeight="1">
      <c r="A39" s="291"/>
      <c r="B39" s="285" t="s">
        <v>1093</v>
      </c>
      <c r="C39" s="274" t="s">
        <v>1094</v>
      </c>
      <c r="D39" s="273"/>
      <c r="E39" s="273"/>
      <c r="F39" s="273"/>
      <c r="G39" s="273"/>
      <c r="H39" s="273"/>
      <c r="I39" s="273"/>
      <c r="J39" s="273"/>
      <c r="K39" s="273"/>
      <c r="L39" s="273"/>
      <c r="M39" s="273"/>
      <c r="N39" s="273"/>
      <c r="O39" s="273"/>
      <c r="P39" s="273"/>
      <c r="Q39" s="273"/>
      <c r="R39" s="273"/>
      <c r="S39" s="290"/>
    </row>
    <row r="40" spans="1:19" ht="18" customHeight="1">
      <c r="A40" s="291"/>
      <c r="B40" s="274"/>
      <c r="C40" s="292" t="s">
        <v>1095</v>
      </c>
      <c r="D40" s="273"/>
      <c r="E40" s="273"/>
      <c r="F40" s="273"/>
      <c r="G40" s="273"/>
      <c r="H40" s="273"/>
      <c r="I40" s="273"/>
      <c r="J40" s="273"/>
      <c r="K40" s="273"/>
      <c r="L40" s="273"/>
      <c r="M40" s="273"/>
      <c r="N40" s="273"/>
      <c r="O40" s="273"/>
      <c r="P40" s="273"/>
      <c r="Q40" s="273"/>
      <c r="R40" s="273"/>
      <c r="S40" s="290"/>
    </row>
    <row r="41" spans="1:19" ht="18" customHeight="1">
      <c r="A41" s="291"/>
      <c r="B41" s="293" t="s">
        <v>1096</v>
      </c>
      <c r="C41" s="355" t="s">
        <v>1097</v>
      </c>
      <c r="D41" s="273"/>
      <c r="E41" s="273"/>
      <c r="F41" s="273"/>
      <c r="G41" s="273"/>
      <c r="H41" s="273"/>
      <c r="I41" s="273"/>
      <c r="J41" s="273"/>
      <c r="K41" s="273"/>
      <c r="L41" s="273"/>
      <c r="M41" s="273"/>
      <c r="N41" s="273"/>
      <c r="O41" s="273"/>
      <c r="P41" s="273"/>
      <c r="Q41" s="273"/>
      <c r="R41" s="273"/>
      <c r="S41" s="290"/>
    </row>
    <row r="42" spans="1:19" ht="18" customHeight="1">
      <c r="A42" s="291"/>
      <c r="B42" s="273"/>
      <c r="C42" s="294"/>
      <c r="D42" s="273"/>
      <c r="E42" s="273"/>
      <c r="F42" s="273"/>
      <c r="G42" s="273"/>
      <c r="H42" s="273"/>
      <c r="I42" s="273"/>
      <c r="J42" s="273"/>
      <c r="K42" s="273"/>
      <c r="L42" s="1346">
        <f>'入力シート'!U380</f>
      </c>
      <c r="M42" s="1347"/>
      <c r="N42" s="1347"/>
      <c r="O42" s="1347"/>
      <c r="P42" s="1347"/>
      <c r="Q42" s="273"/>
      <c r="R42" s="273"/>
      <c r="S42" s="290"/>
    </row>
    <row r="43" spans="1:19" ht="15" customHeight="1">
      <c r="A43" s="291"/>
      <c r="B43" s="273"/>
      <c r="C43" s="294"/>
      <c r="D43" s="273"/>
      <c r="E43" s="273"/>
      <c r="F43" s="273"/>
      <c r="G43" s="273"/>
      <c r="H43" s="273"/>
      <c r="I43" s="273"/>
      <c r="J43" s="273"/>
      <c r="K43" s="273"/>
      <c r="L43" s="273"/>
      <c r="M43" s="273"/>
      <c r="N43" s="273"/>
      <c r="O43" s="273"/>
      <c r="P43" s="273"/>
      <c r="Q43" s="273"/>
      <c r="R43" s="273"/>
      <c r="S43" s="274" t="s">
        <v>1294</v>
      </c>
    </row>
    <row r="44" spans="1:19" ht="15" customHeight="1">
      <c r="A44" s="291"/>
      <c r="B44" s="295" t="s">
        <v>1141</v>
      </c>
      <c r="C44" s="294"/>
      <c r="D44" s="273"/>
      <c r="E44" s="273" t="s">
        <v>1175</v>
      </c>
      <c r="F44" s="273"/>
      <c r="G44" s="273"/>
      <c r="H44" s="273"/>
      <c r="I44" s="306"/>
      <c r="J44" s="273"/>
      <c r="K44" s="273"/>
      <c r="L44" s="273"/>
      <c r="M44" s="273"/>
      <c r="N44" s="273"/>
      <c r="O44" s="273"/>
      <c r="P44" s="273"/>
      <c r="Q44" s="273"/>
      <c r="R44" s="273"/>
      <c r="S44" s="290"/>
    </row>
    <row r="45" spans="1:19" ht="15" customHeight="1">
      <c r="A45" s="291"/>
      <c r="B45" s="296" t="s">
        <v>1098</v>
      </c>
      <c r="C45" s="297"/>
      <c r="D45" s="298"/>
      <c r="E45" s="298"/>
      <c r="F45" s="298"/>
      <c r="G45" s="298"/>
      <c r="H45" s="298"/>
      <c r="I45" s="298"/>
      <c r="J45" s="298"/>
      <c r="K45" s="298"/>
      <c r="L45" s="298"/>
      <c r="M45" s="298"/>
      <c r="N45" s="298"/>
      <c r="O45" s="298"/>
      <c r="P45" s="298"/>
      <c r="Q45" s="298"/>
      <c r="R45" s="299"/>
      <c r="S45" s="290"/>
    </row>
    <row r="46" spans="1:19" ht="15" customHeight="1">
      <c r="A46" s="291"/>
      <c r="B46" s="300"/>
      <c r="C46" s="362"/>
      <c r="D46" s="362"/>
      <c r="E46" s="362"/>
      <c r="F46" s="362"/>
      <c r="G46" s="362"/>
      <c r="H46" s="362"/>
      <c r="I46" s="362"/>
      <c r="J46" s="362"/>
      <c r="K46" s="362"/>
      <c r="L46" s="362"/>
      <c r="M46" s="362"/>
      <c r="N46" s="362"/>
      <c r="O46" s="362"/>
      <c r="P46" s="362"/>
      <c r="Q46" s="362"/>
      <c r="R46" s="301"/>
      <c r="S46" s="290"/>
    </row>
    <row r="47" spans="1:19" ht="15" customHeight="1">
      <c r="A47" s="291"/>
      <c r="B47" s="300"/>
      <c r="C47" s="362" t="s">
        <v>1099</v>
      </c>
      <c r="D47" s="362"/>
      <c r="E47" s="362"/>
      <c r="F47" s="362"/>
      <c r="G47" s="362"/>
      <c r="H47" s="362"/>
      <c r="I47" s="362"/>
      <c r="J47" s="362"/>
      <c r="K47" s="362"/>
      <c r="L47" s="362"/>
      <c r="M47" s="362"/>
      <c r="N47" s="362"/>
      <c r="O47" s="362"/>
      <c r="P47" s="362"/>
      <c r="Q47" s="362"/>
      <c r="R47" s="301"/>
      <c r="S47" s="290"/>
    </row>
    <row r="48" spans="1:19" ht="15" customHeight="1">
      <c r="A48" s="291"/>
      <c r="B48" s="300"/>
      <c r="C48" s="362"/>
      <c r="D48" s="362"/>
      <c r="E48" s="362"/>
      <c r="F48" s="362"/>
      <c r="G48" s="362"/>
      <c r="H48" s="362"/>
      <c r="I48" s="362"/>
      <c r="J48" s="362"/>
      <c r="K48" s="362"/>
      <c r="L48" s="362"/>
      <c r="M48" s="362"/>
      <c r="N48" s="362"/>
      <c r="O48" s="362"/>
      <c r="P48" s="362"/>
      <c r="Q48" s="362"/>
      <c r="R48" s="301"/>
      <c r="S48" s="290"/>
    </row>
    <row r="49" spans="1:19" ht="15" customHeight="1">
      <c r="A49" s="291"/>
      <c r="B49" s="300"/>
      <c r="C49" s="362" t="s">
        <v>1100</v>
      </c>
      <c r="D49" s="362"/>
      <c r="E49" s="362"/>
      <c r="F49" s="362"/>
      <c r="G49" s="362"/>
      <c r="H49" s="362"/>
      <c r="I49" s="362"/>
      <c r="J49" s="362"/>
      <c r="K49" s="362"/>
      <c r="L49" s="362"/>
      <c r="M49" s="362"/>
      <c r="N49" s="362"/>
      <c r="O49" s="362"/>
      <c r="P49" s="362"/>
      <c r="Q49" s="362"/>
      <c r="R49" s="301"/>
      <c r="S49" s="290"/>
    </row>
    <row r="50" spans="1:19" ht="15" customHeight="1">
      <c r="A50" s="291"/>
      <c r="B50" s="300"/>
      <c r="C50" s="362" t="s">
        <v>1101</v>
      </c>
      <c r="D50" s="362"/>
      <c r="E50" s="362"/>
      <c r="F50" s="362"/>
      <c r="G50" s="362"/>
      <c r="H50" s="362"/>
      <c r="I50" s="362"/>
      <c r="J50" s="362"/>
      <c r="K50" s="362"/>
      <c r="L50" s="362"/>
      <c r="M50" s="362"/>
      <c r="N50" s="362"/>
      <c r="O50" s="362"/>
      <c r="P50" s="362"/>
      <c r="Q50" s="362"/>
      <c r="R50" s="301"/>
      <c r="S50" s="290"/>
    </row>
    <row r="51" spans="1:19" ht="15" customHeight="1">
      <c r="A51" s="291"/>
      <c r="B51" s="300"/>
      <c r="C51" s="362" t="s">
        <v>1102</v>
      </c>
      <c r="D51" s="362"/>
      <c r="E51" s="362"/>
      <c r="F51" s="362"/>
      <c r="G51" s="362"/>
      <c r="H51" s="362"/>
      <c r="I51" s="362"/>
      <c r="J51" s="362"/>
      <c r="K51" s="362"/>
      <c r="L51" s="362"/>
      <c r="M51" s="362"/>
      <c r="N51" s="362"/>
      <c r="O51" s="362"/>
      <c r="P51" s="362"/>
      <c r="Q51" s="362"/>
      <c r="R51" s="301"/>
      <c r="S51" s="290"/>
    </row>
    <row r="52" spans="1:19" ht="15" customHeight="1">
      <c r="A52" s="291"/>
      <c r="B52" s="300"/>
      <c r="C52" s="362"/>
      <c r="D52" s="362"/>
      <c r="E52" s="362"/>
      <c r="F52" s="362"/>
      <c r="G52" s="362"/>
      <c r="H52" s="362"/>
      <c r="I52" s="362"/>
      <c r="J52" s="362"/>
      <c r="K52" s="362"/>
      <c r="L52" s="362"/>
      <c r="M52" s="362"/>
      <c r="N52" s="362"/>
      <c r="O52" s="362"/>
      <c r="P52" s="362"/>
      <c r="Q52" s="362"/>
      <c r="R52" s="301"/>
      <c r="S52" s="290"/>
    </row>
    <row r="53" spans="1:19" ht="15" customHeight="1">
      <c r="A53" s="291"/>
      <c r="B53" s="300"/>
      <c r="C53" s="362"/>
      <c r="D53" s="362"/>
      <c r="E53" s="362"/>
      <c r="F53" s="362"/>
      <c r="G53" s="362"/>
      <c r="H53" s="362"/>
      <c r="I53" s="362"/>
      <c r="J53" s="362"/>
      <c r="K53" s="362"/>
      <c r="L53" s="362"/>
      <c r="M53" s="362"/>
      <c r="N53" s="362"/>
      <c r="O53" s="362"/>
      <c r="P53" s="362"/>
      <c r="Q53" s="362"/>
      <c r="R53" s="301"/>
      <c r="S53" s="290"/>
    </row>
    <row r="54" spans="1:19" ht="15" customHeight="1">
      <c r="A54" s="291"/>
      <c r="B54" s="300"/>
      <c r="C54" s="362"/>
      <c r="D54" s="362"/>
      <c r="E54" s="362"/>
      <c r="F54" s="362"/>
      <c r="G54" s="362"/>
      <c r="H54" s="362"/>
      <c r="I54" s="362"/>
      <c r="J54" s="362"/>
      <c r="K54" s="362"/>
      <c r="L54" s="362"/>
      <c r="M54" s="362"/>
      <c r="N54" s="362"/>
      <c r="O54" s="362"/>
      <c r="P54" s="362"/>
      <c r="Q54" s="362"/>
      <c r="R54" s="301"/>
      <c r="S54" s="290"/>
    </row>
    <row r="55" spans="1:19" ht="15" customHeight="1">
      <c r="A55" s="291"/>
      <c r="B55" s="300"/>
      <c r="C55" s="362"/>
      <c r="D55" s="362"/>
      <c r="E55" s="362"/>
      <c r="F55" s="362"/>
      <c r="G55" s="362"/>
      <c r="H55" s="362"/>
      <c r="I55" s="362"/>
      <c r="J55" s="362"/>
      <c r="K55" s="362"/>
      <c r="L55" s="362"/>
      <c r="M55" s="362"/>
      <c r="N55" s="362"/>
      <c r="O55" s="362"/>
      <c r="P55" s="362"/>
      <c r="Q55" s="362"/>
      <c r="R55" s="301"/>
      <c r="S55" s="290"/>
    </row>
    <row r="56" spans="1:19" ht="15" customHeight="1">
      <c r="A56" s="291"/>
      <c r="B56" s="300"/>
      <c r="C56" s="362"/>
      <c r="D56" s="362"/>
      <c r="E56" s="362"/>
      <c r="F56" s="362"/>
      <c r="G56" s="362"/>
      <c r="H56" s="362"/>
      <c r="I56" s="362"/>
      <c r="J56" s="362"/>
      <c r="K56" s="362"/>
      <c r="L56" s="362"/>
      <c r="M56" s="362"/>
      <c r="N56" s="362"/>
      <c r="O56" s="362"/>
      <c r="P56" s="362"/>
      <c r="Q56" s="362"/>
      <c r="R56" s="301"/>
      <c r="S56" s="290"/>
    </row>
    <row r="57" spans="1:19" ht="15" customHeight="1">
      <c r="A57" s="291"/>
      <c r="B57" s="300"/>
      <c r="C57" s="362"/>
      <c r="D57" s="362"/>
      <c r="E57" s="362"/>
      <c r="F57" s="362"/>
      <c r="G57" s="362"/>
      <c r="H57" s="362"/>
      <c r="I57" s="363" t="s">
        <v>1103</v>
      </c>
      <c r="J57" s="362"/>
      <c r="K57" s="362"/>
      <c r="L57" s="362"/>
      <c r="M57" s="362"/>
      <c r="N57" s="362"/>
      <c r="O57" s="362"/>
      <c r="P57" s="362"/>
      <c r="Q57" s="362"/>
      <c r="R57" s="301"/>
      <c r="S57" s="290"/>
    </row>
    <row r="58" spans="1:19" ht="15" customHeight="1">
      <c r="A58" s="291"/>
      <c r="B58" s="300"/>
      <c r="C58" s="362"/>
      <c r="D58" s="362"/>
      <c r="E58" s="362"/>
      <c r="F58" s="362"/>
      <c r="G58" s="362"/>
      <c r="H58" s="362"/>
      <c r="I58" s="362"/>
      <c r="J58" s="362"/>
      <c r="K58" s="362"/>
      <c r="L58" s="362"/>
      <c r="M58" s="362"/>
      <c r="N58" s="362"/>
      <c r="O58" s="362"/>
      <c r="P58" s="362"/>
      <c r="Q58" s="362"/>
      <c r="R58" s="301"/>
      <c r="S58" s="290"/>
    </row>
    <row r="59" spans="1:19" ht="15" customHeight="1">
      <c r="A59" s="291"/>
      <c r="B59" s="300"/>
      <c r="C59" s="362"/>
      <c r="D59" s="362"/>
      <c r="E59" s="362"/>
      <c r="F59" s="362"/>
      <c r="G59" s="362"/>
      <c r="H59" s="362"/>
      <c r="I59" s="362"/>
      <c r="J59" s="362"/>
      <c r="K59" s="362"/>
      <c r="L59" s="362"/>
      <c r="M59" s="362"/>
      <c r="N59" s="362"/>
      <c r="O59" s="362"/>
      <c r="P59" s="362"/>
      <c r="Q59" s="362"/>
      <c r="R59" s="301"/>
      <c r="S59" s="290"/>
    </row>
    <row r="60" spans="1:19" ht="15" customHeight="1">
      <c r="A60" s="291"/>
      <c r="B60" s="300"/>
      <c r="C60" s="362"/>
      <c r="D60" s="362"/>
      <c r="E60" s="362"/>
      <c r="F60" s="362"/>
      <c r="G60" s="362"/>
      <c r="H60" s="362"/>
      <c r="I60" s="362"/>
      <c r="J60" s="362"/>
      <c r="K60" s="362"/>
      <c r="L60" s="362"/>
      <c r="M60" s="362"/>
      <c r="N60" s="362"/>
      <c r="O60" s="362"/>
      <c r="P60" s="362"/>
      <c r="Q60" s="362"/>
      <c r="R60" s="301"/>
      <c r="S60" s="290"/>
    </row>
    <row r="61" spans="1:19" ht="15" customHeight="1">
      <c r="A61" s="291"/>
      <c r="B61" s="300"/>
      <c r="C61" s="362"/>
      <c r="D61" s="362"/>
      <c r="E61" s="362"/>
      <c r="F61" s="362"/>
      <c r="G61" s="362"/>
      <c r="H61" s="362"/>
      <c r="I61" s="362"/>
      <c r="J61" s="362"/>
      <c r="K61" s="362"/>
      <c r="L61" s="362"/>
      <c r="M61" s="362"/>
      <c r="N61" s="362"/>
      <c r="O61" s="362"/>
      <c r="P61" s="362"/>
      <c r="Q61" s="362"/>
      <c r="R61" s="301"/>
      <c r="S61" s="290"/>
    </row>
    <row r="62" spans="1:19" ht="15" customHeight="1">
      <c r="A62" s="291"/>
      <c r="B62" s="300"/>
      <c r="C62" s="362"/>
      <c r="D62" s="362"/>
      <c r="E62" s="362"/>
      <c r="F62" s="362"/>
      <c r="G62" s="362"/>
      <c r="H62" s="362"/>
      <c r="I62" s="362"/>
      <c r="J62" s="362"/>
      <c r="K62" s="362"/>
      <c r="L62" s="362"/>
      <c r="M62" s="362"/>
      <c r="N62" s="362"/>
      <c r="O62" s="362"/>
      <c r="P62" s="362"/>
      <c r="Q62" s="362"/>
      <c r="R62" s="301"/>
      <c r="S62" s="290"/>
    </row>
    <row r="63" spans="1:19" ht="15" customHeight="1">
      <c r="A63" s="291"/>
      <c r="B63" s="300"/>
      <c r="C63" s="362"/>
      <c r="D63" s="362"/>
      <c r="E63" s="362"/>
      <c r="F63" s="362"/>
      <c r="G63" s="362"/>
      <c r="H63" s="362"/>
      <c r="I63" s="362"/>
      <c r="J63" s="362"/>
      <c r="K63" s="362"/>
      <c r="L63" s="362"/>
      <c r="M63" s="362"/>
      <c r="N63" s="362"/>
      <c r="O63" s="362"/>
      <c r="P63" s="362"/>
      <c r="Q63" s="362"/>
      <c r="R63" s="301"/>
      <c r="S63" s="290"/>
    </row>
    <row r="64" spans="1:19" ht="15" customHeight="1">
      <c r="A64" s="291"/>
      <c r="B64" s="300"/>
      <c r="C64" s="362"/>
      <c r="D64" s="362"/>
      <c r="E64" s="362"/>
      <c r="F64" s="362"/>
      <c r="G64" s="362"/>
      <c r="H64" s="362"/>
      <c r="I64" s="362"/>
      <c r="J64" s="362"/>
      <c r="K64" s="362"/>
      <c r="L64" s="362"/>
      <c r="M64" s="362"/>
      <c r="N64" s="362"/>
      <c r="O64" s="362"/>
      <c r="P64" s="362"/>
      <c r="Q64" s="362"/>
      <c r="R64" s="301"/>
      <c r="S64" s="290"/>
    </row>
    <row r="65" spans="1:19" ht="15" customHeight="1">
      <c r="A65" s="291"/>
      <c r="B65" s="300"/>
      <c r="C65" s="362"/>
      <c r="D65" s="362"/>
      <c r="E65" s="362"/>
      <c r="F65" s="362"/>
      <c r="G65" s="362"/>
      <c r="H65" s="362"/>
      <c r="I65" s="362"/>
      <c r="J65" s="362"/>
      <c r="K65" s="362"/>
      <c r="L65" s="362"/>
      <c r="M65" s="362"/>
      <c r="N65" s="362"/>
      <c r="O65" s="362"/>
      <c r="P65" s="362"/>
      <c r="Q65" s="362"/>
      <c r="R65" s="301"/>
      <c r="S65" s="290"/>
    </row>
    <row r="66" spans="1:19" ht="15" customHeight="1">
      <c r="A66" s="291"/>
      <c r="B66" s="300"/>
      <c r="C66" s="362"/>
      <c r="D66" s="362"/>
      <c r="E66" s="362"/>
      <c r="F66" s="362"/>
      <c r="G66" s="362"/>
      <c r="H66" s="362"/>
      <c r="I66" s="362"/>
      <c r="J66" s="362"/>
      <c r="K66" s="362"/>
      <c r="L66" s="362"/>
      <c r="M66" s="362"/>
      <c r="N66" s="362"/>
      <c r="O66" s="362"/>
      <c r="P66" s="362"/>
      <c r="Q66" s="362"/>
      <c r="R66" s="301"/>
      <c r="S66" s="290"/>
    </row>
    <row r="67" spans="1:19" ht="15" customHeight="1">
      <c r="A67" s="291"/>
      <c r="B67" s="300"/>
      <c r="C67" s="362"/>
      <c r="D67" s="362"/>
      <c r="E67" s="362"/>
      <c r="F67" s="362"/>
      <c r="G67" s="362"/>
      <c r="H67" s="362"/>
      <c r="I67" s="362"/>
      <c r="J67" s="362"/>
      <c r="K67" s="362"/>
      <c r="L67" s="362"/>
      <c r="M67" s="362"/>
      <c r="N67" s="362"/>
      <c r="O67" s="362"/>
      <c r="P67" s="362"/>
      <c r="Q67" s="362"/>
      <c r="R67" s="301"/>
      <c r="S67" s="290"/>
    </row>
    <row r="68" spans="1:19" ht="15" customHeight="1">
      <c r="A68" s="291"/>
      <c r="B68" s="300"/>
      <c r="C68" s="362"/>
      <c r="D68" s="362"/>
      <c r="E68" s="362"/>
      <c r="F68" s="362"/>
      <c r="G68" s="362"/>
      <c r="H68" s="362"/>
      <c r="I68" s="362"/>
      <c r="J68" s="362"/>
      <c r="K68" s="362"/>
      <c r="L68" s="362"/>
      <c r="M68" s="362"/>
      <c r="N68" s="362"/>
      <c r="O68" s="362"/>
      <c r="P68" s="362"/>
      <c r="Q68" s="362"/>
      <c r="R68" s="301"/>
      <c r="S68" s="290"/>
    </row>
    <row r="69" spans="1:19" ht="15" customHeight="1">
      <c r="A69" s="291"/>
      <c r="B69" s="302"/>
      <c r="C69" s="303"/>
      <c r="D69" s="303"/>
      <c r="E69" s="303"/>
      <c r="F69" s="303"/>
      <c r="G69" s="303"/>
      <c r="H69" s="303"/>
      <c r="I69" s="303"/>
      <c r="J69" s="303"/>
      <c r="K69" s="303"/>
      <c r="L69" s="303"/>
      <c r="M69" s="303"/>
      <c r="N69" s="303"/>
      <c r="O69" s="303"/>
      <c r="P69" s="303"/>
      <c r="Q69" s="303"/>
      <c r="R69" s="304"/>
      <c r="S69" s="290"/>
    </row>
    <row r="70" spans="1:19" ht="15" customHeight="1">
      <c r="A70" s="291"/>
      <c r="B70" s="296" t="s">
        <v>1104</v>
      </c>
      <c r="C70" s="297"/>
      <c r="D70" s="298"/>
      <c r="E70" s="298"/>
      <c r="F70" s="298"/>
      <c r="G70" s="298"/>
      <c r="H70" s="298"/>
      <c r="I70" s="298"/>
      <c r="J70" s="298"/>
      <c r="K70" s="274"/>
      <c r="L70" s="274"/>
      <c r="M70" s="274"/>
      <c r="N70" s="274"/>
      <c r="O70" s="274"/>
      <c r="P70" s="274"/>
      <c r="Q70" s="274"/>
      <c r="R70" s="301"/>
      <c r="S70" s="290"/>
    </row>
    <row r="71" spans="1:19" ht="15" customHeight="1">
      <c r="A71" s="291"/>
      <c r="B71" s="300"/>
      <c r="C71" s="362"/>
      <c r="D71" s="362"/>
      <c r="E71" s="362"/>
      <c r="F71" s="362"/>
      <c r="G71" s="362"/>
      <c r="H71" s="362"/>
      <c r="I71" s="362"/>
      <c r="J71" s="362"/>
      <c r="K71" s="362"/>
      <c r="L71" s="362"/>
      <c r="M71" s="362"/>
      <c r="N71" s="362"/>
      <c r="O71" s="362"/>
      <c r="P71" s="362"/>
      <c r="Q71" s="362"/>
      <c r="R71" s="301"/>
      <c r="S71" s="290"/>
    </row>
    <row r="72" spans="1:19" ht="15" customHeight="1">
      <c r="A72" s="291"/>
      <c r="B72" s="300"/>
      <c r="C72" s="362" t="s">
        <v>1099</v>
      </c>
      <c r="D72" s="362"/>
      <c r="E72" s="362"/>
      <c r="F72" s="362"/>
      <c r="G72" s="362"/>
      <c r="H72" s="362"/>
      <c r="I72" s="362"/>
      <c r="J72" s="362"/>
      <c r="K72" s="362"/>
      <c r="L72" s="362"/>
      <c r="M72" s="362"/>
      <c r="N72" s="362"/>
      <c r="O72" s="362"/>
      <c r="P72" s="362"/>
      <c r="Q72" s="362"/>
      <c r="R72" s="301"/>
      <c r="S72" s="290"/>
    </row>
    <row r="73" spans="1:19" ht="15" customHeight="1">
      <c r="A73" s="291"/>
      <c r="B73" s="300"/>
      <c r="C73" s="362"/>
      <c r="D73" s="362"/>
      <c r="E73" s="362"/>
      <c r="F73" s="362"/>
      <c r="G73" s="362"/>
      <c r="H73" s="362"/>
      <c r="I73" s="362"/>
      <c r="J73" s="362"/>
      <c r="K73" s="362"/>
      <c r="L73" s="362"/>
      <c r="M73" s="362"/>
      <c r="N73" s="362"/>
      <c r="O73" s="362"/>
      <c r="P73" s="362"/>
      <c r="Q73" s="362"/>
      <c r="R73" s="301"/>
      <c r="S73" s="290"/>
    </row>
    <row r="74" spans="1:19" ht="15" customHeight="1">
      <c r="A74" s="291"/>
      <c r="B74" s="300"/>
      <c r="C74" s="362"/>
      <c r="D74" s="362"/>
      <c r="E74" s="362"/>
      <c r="F74" s="362"/>
      <c r="G74" s="362"/>
      <c r="H74" s="362"/>
      <c r="I74" s="362"/>
      <c r="J74" s="362"/>
      <c r="K74" s="362"/>
      <c r="L74" s="362"/>
      <c r="M74" s="362"/>
      <c r="N74" s="362"/>
      <c r="O74" s="362"/>
      <c r="P74" s="362"/>
      <c r="Q74" s="362"/>
      <c r="R74" s="301"/>
      <c r="S74" s="290"/>
    </row>
    <row r="75" spans="1:19" ht="15" customHeight="1">
      <c r="A75" s="291"/>
      <c r="B75" s="300"/>
      <c r="C75" s="362"/>
      <c r="D75" s="362"/>
      <c r="E75" s="362"/>
      <c r="F75" s="362"/>
      <c r="G75" s="362"/>
      <c r="H75" s="362"/>
      <c r="I75" s="362"/>
      <c r="J75" s="362"/>
      <c r="K75" s="362"/>
      <c r="L75" s="362"/>
      <c r="M75" s="362"/>
      <c r="N75" s="362"/>
      <c r="O75" s="362"/>
      <c r="P75" s="362"/>
      <c r="Q75" s="362"/>
      <c r="R75" s="301"/>
      <c r="S75" s="290"/>
    </row>
    <row r="76" spans="1:19" ht="15" customHeight="1">
      <c r="A76" s="291"/>
      <c r="B76" s="300"/>
      <c r="C76" s="362"/>
      <c r="D76" s="362"/>
      <c r="E76" s="362"/>
      <c r="F76" s="362"/>
      <c r="G76" s="362"/>
      <c r="H76" s="362"/>
      <c r="I76" s="362"/>
      <c r="J76" s="362"/>
      <c r="K76" s="362"/>
      <c r="L76" s="362"/>
      <c r="M76" s="362"/>
      <c r="N76" s="362"/>
      <c r="O76" s="362"/>
      <c r="P76" s="362"/>
      <c r="Q76" s="362"/>
      <c r="R76" s="301"/>
      <c r="S76" s="290"/>
    </row>
    <row r="77" spans="1:19" ht="15" customHeight="1">
      <c r="A77" s="291"/>
      <c r="B77" s="300"/>
      <c r="C77" s="362"/>
      <c r="D77" s="362"/>
      <c r="E77" s="362"/>
      <c r="F77" s="362"/>
      <c r="G77" s="362"/>
      <c r="H77" s="362"/>
      <c r="I77" s="362"/>
      <c r="J77" s="362"/>
      <c r="K77" s="362"/>
      <c r="L77" s="362"/>
      <c r="M77" s="362"/>
      <c r="N77" s="362"/>
      <c r="O77" s="362"/>
      <c r="P77" s="362"/>
      <c r="Q77" s="362"/>
      <c r="R77" s="301"/>
      <c r="S77" s="290"/>
    </row>
    <row r="78" spans="1:19" ht="15" customHeight="1">
      <c r="A78" s="291"/>
      <c r="B78" s="300"/>
      <c r="C78" s="362"/>
      <c r="D78" s="362"/>
      <c r="E78" s="362"/>
      <c r="F78" s="362"/>
      <c r="G78" s="362"/>
      <c r="H78" s="362"/>
      <c r="I78" s="362"/>
      <c r="J78" s="362"/>
      <c r="K78" s="362"/>
      <c r="L78" s="362"/>
      <c r="M78" s="362"/>
      <c r="N78" s="362"/>
      <c r="O78" s="362"/>
      <c r="P78" s="362"/>
      <c r="Q78" s="362"/>
      <c r="R78" s="301"/>
      <c r="S78" s="290"/>
    </row>
    <row r="79" spans="1:19" ht="15" customHeight="1">
      <c r="A79" s="291"/>
      <c r="B79" s="300"/>
      <c r="C79" s="362"/>
      <c r="D79" s="362"/>
      <c r="E79" s="362"/>
      <c r="F79" s="362"/>
      <c r="G79" s="362"/>
      <c r="H79" s="362"/>
      <c r="I79" s="362"/>
      <c r="J79" s="362"/>
      <c r="K79" s="362"/>
      <c r="L79" s="362"/>
      <c r="M79" s="362"/>
      <c r="N79" s="362"/>
      <c r="O79" s="362"/>
      <c r="P79" s="362"/>
      <c r="Q79" s="362"/>
      <c r="R79" s="301"/>
      <c r="S79" s="290"/>
    </row>
    <row r="80" spans="1:19" ht="15" customHeight="1">
      <c r="A80" s="291"/>
      <c r="B80" s="300"/>
      <c r="C80" s="362"/>
      <c r="D80" s="362"/>
      <c r="E80" s="362"/>
      <c r="F80" s="362"/>
      <c r="G80" s="362"/>
      <c r="H80" s="362"/>
      <c r="I80" s="362"/>
      <c r="J80" s="362"/>
      <c r="K80" s="362"/>
      <c r="L80" s="362"/>
      <c r="M80" s="362"/>
      <c r="N80" s="362"/>
      <c r="O80" s="362"/>
      <c r="P80" s="362"/>
      <c r="Q80" s="362"/>
      <c r="R80" s="301"/>
      <c r="S80" s="290"/>
    </row>
    <row r="81" spans="1:19" ht="15" customHeight="1">
      <c r="A81" s="291"/>
      <c r="B81" s="300"/>
      <c r="C81" s="362"/>
      <c r="D81" s="362"/>
      <c r="E81" s="362"/>
      <c r="F81" s="362"/>
      <c r="G81" s="362"/>
      <c r="H81" s="362"/>
      <c r="I81" s="362"/>
      <c r="J81" s="362"/>
      <c r="K81" s="362"/>
      <c r="L81" s="362"/>
      <c r="M81" s="362"/>
      <c r="N81" s="362"/>
      <c r="O81" s="362"/>
      <c r="P81" s="362"/>
      <c r="Q81" s="362"/>
      <c r="R81" s="301"/>
      <c r="S81" s="290"/>
    </row>
    <row r="82" spans="1:19" ht="15" customHeight="1">
      <c r="A82" s="291"/>
      <c r="B82" s="300"/>
      <c r="C82" s="362"/>
      <c r="D82" s="362"/>
      <c r="E82" s="362"/>
      <c r="F82" s="362"/>
      <c r="G82" s="362"/>
      <c r="H82" s="362"/>
      <c r="I82" s="363" t="s">
        <v>1103</v>
      </c>
      <c r="J82" s="362"/>
      <c r="K82" s="362"/>
      <c r="L82" s="362"/>
      <c r="M82" s="362"/>
      <c r="N82" s="362"/>
      <c r="O82" s="362"/>
      <c r="P82" s="362"/>
      <c r="Q82" s="362"/>
      <c r="R82" s="301"/>
      <c r="S82" s="290"/>
    </row>
    <row r="83" spans="1:19" ht="15" customHeight="1">
      <c r="A83" s="291"/>
      <c r="B83" s="300"/>
      <c r="C83" s="362"/>
      <c r="D83" s="362"/>
      <c r="E83" s="362"/>
      <c r="F83" s="362"/>
      <c r="G83" s="362"/>
      <c r="H83" s="362"/>
      <c r="I83" s="362"/>
      <c r="J83" s="362"/>
      <c r="K83" s="362"/>
      <c r="L83" s="362"/>
      <c r="M83" s="362"/>
      <c r="N83" s="362"/>
      <c r="O83" s="362"/>
      <c r="P83" s="362"/>
      <c r="Q83" s="362"/>
      <c r="R83" s="301"/>
      <c r="S83" s="290"/>
    </row>
    <row r="84" spans="1:19" ht="15" customHeight="1">
      <c r="A84" s="291"/>
      <c r="B84" s="300"/>
      <c r="C84" s="362"/>
      <c r="D84" s="362"/>
      <c r="E84" s="362"/>
      <c r="F84" s="362"/>
      <c r="G84" s="362"/>
      <c r="H84" s="362"/>
      <c r="I84" s="362"/>
      <c r="J84" s="362"/>
      <c r="K84" s="362"/>
      <c r="L84" s="362"/>
      <c r="M84" s="362"/>
      <c r="N84" s="362"/>
      <c r="O84" s="362"/>
      <c r="P84" s="362"/>
      <c r="Q84" s="362"/>
      <c r="R84" s="301"/>
      <c r="S84" s="290"/>
    </row>
    <row r="85" spans="1:19" ht="15" customHeight="1">
      <c r="A85" s="291"/>
      <c r="B85" s="300"/>
      <c r="C85" s="362"/>
      <c r="D85" s="362"/>
      <c r="E85" s="362"/>
      <c r="F85" s="362"/>
      <c r="G85" s="362"/>
      <c r="H85" s="362"/>
      <c r="I85" s="362"/>
      <c r="J85" s="362"/>
      <c r="K85" s="362"/>
      <c r="L85" s="362"/>
      <c r="M85" s="362"/>
      <c r="N85" s="362"/>
      <c r="O85" s="362"/>
      <c r="P85" s="362"/>
      <c r="Q85" s="362"/>
      <c r="R85" s="301"/>
      <c r="S85" s="290"/>
    </row>
    <row r="86" spans="1:19" ht="15" customHeight="1">
      <c r="A86" s="291"/>
      <c r="B86" s="300"/>
      <c r="C86" s="362"/>
      <c r="D86" s="362"/>
      <c r="E86" s="362"/>
      <c r="F86" s="362"/>
      <c r="G86" s="362"/>
      <c r="H86" s="362"/>
      <c r="I86" s="362"/>
      <c r="J86" s="362"/>
      <c r="K86" s="362"/>
      <c r="L86" s="362"/>
      <c r="M86" s="362"/>
      <c r="N86" s="362"/>
      <c r="O86" s="362"/>
      <c r="P86" s="362"/>
      <c r="Q86" s="362"/>
      <c r="R86" s="301"/>
      <c r="S86" s="290"/>
    </row>
    <row r="87" spans="1:19" ht="15" customHeight="1">
      <c r="A87" s="291"/>
      <c r="B87" s="300"/>
      <c r="C87" s="362"/>
      <c r="D87" s="362"/>
      <c r="E87" s="362"/>
      <c r="F87" s="362"/>
      <c r="G87" s="362"/>
      <c r="H87" s="362"/>
      <c r="I87" s="362"/>
      <c r="J87" s="362"/>
      <c r="K87" s="362"/>
      <c r="L87" s="362"/>
      <c r="M87" s="362"/>
      <c r="N87" s="362"/>
      <c r="O87" s="362"/>
      <c r="P87" s="362"/>
      <c r="Q87" s="362"/>
      <c r="R87" s="301"/>
      <c r="S87" s="290"/>
    </row>
    <row r="88" spans="1:19" ht="15" customHeight="1">
      <c r="A88" s="291"/>
      <c r="B88" s="300"/>
      <c r="C88" s="362"/>
      <c r="D88" s="362"/>
      <c r="E88" s="362"/>
      <c r="F88" s="362"/>
      <c r="G88" s="362"/>
      <c r="H88" s="362"/>
      <c r="I88" s="362"/>
      <c r="J88" s="362"/>
      <c r="K88" s="362"/>
      <c r="L88" s="362"/>
      <c r="M88" s="362"/>
      <c r="N88" s="362"/>
      <c r="O88" s="362"/>
      <c r="P88" s="362"/>
      <c r="Q88" s="362"/>
      <c r="R88" s="301"/>
      <c r="S88" s="290"/>
    </row>
    <row r="89" spans="1:19" ht="15" customHeight="1">
      <c r="A89" s="291"/>
      <c r="B89" s="300"/>
      <c r="C89" s="362"/>
      <c r="D89" s="362"/>
      <c r="E89" s="362"/>
      <c r="F89" s="362"/>
      <c r="G89" s="362"/>
      <c r="H89" s="362"/>
      <c r="I89" s="362"/>
      <c r="J89" s="362"/>
      <c r="K89" s="362"/>
      <c r="L89" s="362"/>
      <c r="M89" s="362"/>
      <c r="N89" s="362"/>
      <c r="O89" s="362"/>
      <c r="P89" s="362"/>
      <c r="Q89" s="362"/>
      <c r="R89" s="301"/>
      <c r="S89" s="290"/>
    </row>
    <row r="90" spans="1:19" ht="15" customHeight="1">
      <c r="A90" s="291"/>
      <c r="B90" s="300"/>
      <c r="C90" s="362"/>
      <c r="D90" s="362"/>
      <c r="E90" s="362"/>
      <c r="F90" s="362"/>
      <c r="G90" s="362"/>
      <c r="H90" s="362"/>
      <c r="I90" s="362"/>
      <c r="J90" s="362"/>
      <c r="K90" s="362"/>
      <c r="L90" s="362"/>
      <c r="M90" s="362"/>
      <c r="N90" s="362"/>
      <c r="O90" s="362"/>
      <c r="P90" s="362"/>
      <c r="Q90" s="362"/>
      <c r="R90" s="301"/>
      <c r="S90" s="290"/>
    </row>
    <row r="91" spans="1:19" ht="15" customHeight="1">
      <c r="A91" s="291"/>
      <c r="B91" s="300"/>
      <c r="C91" s="362"/>
      <c r="D91" s="362"/>
      <c r="E91" s="362"/>
      <c r="F91" s="362"/>
      <c r="G91" s="362"/>
      <c r="H91" s="362"/>
      <c r="I91" s="362"/>
      <c r="J91" s="362"/>
      <c r="K91" s="362"/>
      <c r="L91" s="362"/>
      <c r="M91" s="362"/>
      <c r="N91" s="362"/>
      <c r="O91" s="362"/>
      <c r="P91" s="362"/>
      <c r="Q91" s="362"/>
      <c r="R91" s="301"/>
      <c r="S91" s="290"/>
    </row>
    <row r="92" spans="1:19" ht="15" customHeight="1">
      <c r="A92" s="291"/>
      <c r="B92" s="300"/>
      <c r="C92" s="362"/>
      <c r="D92" s="362"/>
      <c r="E92" s="362"/>
      <c r="F92" s="362"/>
      <c r="G92" s="362"/>
      <c r="H92" s="362"/>
      <c r="I92" s="362"/>
      <c r="J92" s="362"/>
      <c r="K92" s="362"/>
      <c r="L92" s="362"/>
      <c r="M92" s="362"/>
      <c r="N92" s="362"/>
      <c r="O92" s="362"/>
      <c r="P92" s="362"/>
      <c r="Q92" s="362"/>
      <c r="R92" s="301"/>
      <c r="S92" s="290"/>
    </row>
    <row r="93" spans="1:19" ht="15" customHeight="1">
      <c r="A93" s="291"/>
      <c r="B93" s="300"/>
      <c r="C93" s="362"/>
      <c r="D93" s="362"/>
      <c r="E93" s="362"/>
      <c r="F93" s="362"/>
      <c r="G93" s="362"/>
      <c r="H93" s="362"/>
      <c r="I93" s="362"/>
      <c r="J93" s="362"/>
      <c r="K93" s="362"/>
      <c r="L93" s="362"/>
      <c r="M93" s="362"/>
      <c r="N93" s="362"/>
      <c r="O93" s="362"/>
      <c r="P93" s="362"/>
      <c r="Q93" s="362"/>
      <c r="R93" s="301"/>
      <c r="S93" s="290"/>
    </row>
    <row r="94" spans="1:19" ht="15" customHeight="1">
      <c r="A94" s="291"/>
      <c r="B94" s="302"/>
      <c r="C94" s="303"/>
      <c r="D94" s="303"/>
      <c r="E94" s="303"/>
      <c r="F94" s="303"/>
      <c r="G94" s="303"/>
      <c r="H94" s="303"/>
      <c r="I94" s="303"/>
      <c r="J94" s="303"/>
      <c r="K94" s="303"/>
      <c r="L94" s="303"/>
      <c r="M94" s="303"/>
      <c r="N94" s="303"/>
      <c r="O94" s="303"/>
      <c r="P94" s="303"/>
      <c r="Q94" s="303"/>
      <c r="R94" s="304"/>
      <c r="S94" s="290"/>
    </row>
    <row r="95" spans="1:19" ht="18" customHeight="1">
      <c r="A95" s="291"/>
      <c r="B95" s="274" t="s">
        <v>1090</v>
      </c>
      <c r="C95" s="274"/>
      <c r="D95" s="273"/>
      <c r="E95" s="273"/>
      <c r="F95" s="273"/>
      <c r="G95" s="273"/>
      <c r="H95" s="273"/>
      <c r="I95" s="273"/>
      <c r="J95" s="273"/>
      <c r="K95" s="273"/>
      <c r="L95" s="273"/>
      <c r="M95" s="273"/>
      <c r="N95" s="273"/>
      <c r="O95" s="273"/>
      <c r="P95" s="273"/>
      <c r="Q95" s="273"/>
      <c r="R95" s="273"/>
      <c r="S95" s="290"/>
    </row>
    <row r="96" spans="1:19" ht="18" customHeight="1">
      <c r="A96" s="291"/>
      <c r="B96" s="274" t="s">
        <v>1091</v>
      </c>
      <c r="C96" s="274" t="s">
        <v>1439</v>
      </c>
      <c r="D96" s="273"/>
      <c r="E96" s="273"/>
      <c r="F96" s="273"/>
      <c r="G96" s="273"/>
      <c r="H96" s="273"/>
      <c r="I96" s="273"/>
      <c r="J96" s="273"/>
      <c r="K96" s="273"/>
      <c r="L96" s="273"/>
      <c r="M96" s="273"/>
      <c r="N96" s="273"/>
      <c r="O96" s="273"/>
      <c r="P96" s="273"/>
      <c r="Q96" s="273"/>
      <c r="R96" s="273"/>
      <c r="S96" s="290"/>
    </row>
    <row r="97" spans="1:19" ht="18" customHeight="1">
      <c r="A97" s="291"/>
      <c r="B97" s="274" t="s">
        <v>1093</v>
      </c>
      <c r="C97" s="274" t="s">
        <v>1105</v>
      </c>
      <c r="D97" s="273"/>
      <c r="E97" s="273"/>
      <c r="F97" s="273"/>
      <c r="G97" s="273"/>
      <c r="H97" s="273"/>
      <c r="I97" s="273"/>
      <c r="J97" s="273"/>
      <c r="K97" s="273"/>
      <c r="L97" s="273"/>
      <c r="M97" s="273"/>
      <c r="N97" s="273"/>
      <c r="O97" s="273"/>
      <c r="P97" s="273"/>
      <c r="Q97" s="273"/>
      <c r="R97" s="273"/>
      <c r="S97" s="290"/>
    </row>
    <row r="98" spans="1:19" ht="15" customHeight="1">
      <c r="A98" s="290"/>
      <c r="B98" s="273"/>
      <c r="C98" s="273" t="s">
        <v>1174</v>
      </c>
      <c r="D98" s="273"/>
      <c r="E98" s="273"/>
      <c r="F98" s="273"/>
      <c r="G98" s="273"/>
      <c r="H98" s="273"/>
      <c r="I98" s="273"/>
      <c r="J98" s="273"/>
      <c r="K98" s="273"/>
      <c r="L98" s="273"/>
      <c r="M98" s="273"/>
      <c r="N98" s="273"/>
      <c r="O98" s="273"/>
      <c r="P98" s="273"/>
      <c r="Q98" s="273"/>
      <c r="R98" s="273"/>
      <c r="S98" s="290"/>
    </row>
  </sheetData>
  <sheetProtection/>
  <mergeCells count="20">
    <mergeCell ref="B15:R15"/>
    <mergeCell ref="E28:F28"/>
    <mergeCell ref="D29:E29"/>
    <mergeCell ref="F29:Q29"/>
    <mergeCell ref="L42:P42"/>
    <mergeCell ref="D32:E32"/>
    <mergeCell ref="G32:H32"/>
    <mergeCell ref="K32:L32"/>
    <mergeCell ref="N32:Q32"/>
    <mergeCell ref="D34:H34"/>
    <mergeCell ref="D30:Q30"/>
    <mergeCell ref="A1:S1"/>
    <mergeCell ref="F10:H10"/>
    <mergeCell ref="I10:Q10"/>
    <mergeCell ref="F11:H11"/>
    <mergeCell ref="I11:Q11"/>
    <mergeCell ref="F12:H12"/>
    <mergeCell ref="I12:Q12"/>
    <mergeCell ref="H27:Q27"/>
    <mergeCell ref="B14:R14"/>
  </mergeCells>
  <printOptions/>
  <pageMargins left="0.7086614173228347" right="0.7086614173228347" top="0.7480314960629921" bottom="0.7480314960629921" header="0.31496062992125984" footer="0.31496062992125984"/>
  <pageSetup horizontalDpi="600" verticalDpi="600" orientation="portrait" paperSize="9" scale="91" r:id="rId2"/>
  <rowBreaks count="1" manualBreakCount="1">
    <brk id="42" max="18" man="1"/>
  </rowBreaks>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T39"/>
  <sheetViews>
    <sheetView view="pageBreakPreview" zoomScaleSheetLayoutView="100" zoomScalePageLayoutView="0" workbookViewId="0" topLeftCell="A1">
      <selection activeCell="O14" sqref="O14:V15"/>
    </sheetView>
  </sheetViews>
  <sheetFormatPr defaultColWidth="9.00390625" defaultRowHeight="13.5"/>
  <cols>
    <col min="1" max="46" width="2.875" style="27" customWidth="1"/>
    <col min="47" max="54" width="3.125" style="27" customWidth="1"/>
    <col min="55" max="16384" width="9.00390625" style="27" customWidth="1"/>
  </cols>
  <sheetData>
    <row r="1" spans="1:46" ht="27" customHeight="1">
      <c r="A1" s="1380" t="str">
        <f>'入力シート'!D94&amp;"   "&amp;'入力シート'!D232</f>
        <v>   </v>
      </c>
      <c r="B1" s="1381"/>
      <c r="C1" s="1381"/>
      <c r="D1" s="1381"/>
      <c r="E1" s="1381"/>
      <c r="F1" s="1381"/>
      <c r="G1" s="1381"/>
      <c r="H1" s="1381"/>
      <c r="I1" s="1381"/>
      <c r="J1" s="1381"/>
      <c r="K1" s="1381"/>
      <c r="L1" s="1381"/>
      <c r="M1" s="1381"/>
      <c r="N1" s="1381"/>
      <c r="O1" s="1381"/>
      <c r="P1" s="1381"/>
      <c r="Q1" s="1381"/>
      <c r="R1" s="1381"/>
      <c r="S1" s="1381"/>
      <c r="T1" s="1381"/>
      <c r="U1" s="1381"/>
      <c r="V1" s="1381"/>
      <c r="W1" s="1381"/>
      <c r="X1" s="1381"/>
      <c r="Y1" s="1381"/>
      <c r="Z1" s="1381"/>
      <c r="AA1" s="1381"/>
      <c r="AB1" s="1382"/>
      <c r="AC1" s="1056"/>
      <c r="AD1" s="1046"/>
      <c r="AE1" s="1046"/>
      <c r="AF1" s="1046"/>
      <c r="AG1" s="1046"/>
      <c r="AH1" s="1046"/>
      <c r="AI1" s="1046"/>
      <c r="AJ1" s="1046"/>
      <c r="AK1" s="1125"/>
      <c r="AL1" s="1383">
        <f>IF('入力シート'!D133="","",IF(LEFT('入力シート'!D133,2)="04","県内","県外"))</f>
      </c>
      <c r="AM1" s="1383"/>
      <c r="AN1" s="1383"/>
      <c r="AO1" s="1383">
        <f>IF('入力シート'!C353="","",LEFT('入力シート'!C353,2))</f>
      </c>
      <c r="AP1" s="1383"/>
      <c r="AQ1" s="1383"/>
      <c r="AR1" s="1383">
        <f>IF('入力シート'!D99="","",LEFT('入力シート'!D99,2))</f>
      </c>
      <c r="AS1" s="1383"/>
      <c r="AT1" s="1383"/>
    </row>
    <row r="2" spans="1:46" ht="13.5">
      <c r="A2" s="1055" t="s">
        <v>596</v>
      </c>
      <c r="B2" s="1041"/>
      <c r="C2" s="1041"/>
      <c r="D2" s="1124"/>
      <c r="E2" s="964" t="s">
        <v>765</v>
      </c>
      <c r="F2" s="964"/>
      <c r="G2" s="964"/>
      <c r="H2" s="964"/>
      <c r="I2" s="964"/>
      <c r="J2" s="964"/>
      <c r="K2" s="964"/>
      <c r="L2" s="964" t="s">
        <v>766</v>
      </c>
      <c r="M2" s="964"/>
      <c r="N2" s="964"/>
      <c r="O2" s="964"/>
      <c r="P2" s="964"/>
      <c r="Q2" s="964"/>
      <c r="R2" s="964"/>
      <c r="S2" s="964" t="s">
        <v>767</v>
      </c>
      <c r="T2" s="964"/>
      <c r="U2" s="964"/>
      <c r="V2" s="964"/>
      <c r="W2" s="964"/>
      <c r="X2" s="964"/>
      <c r="Y2" s="964"/>
      <c r="Z2" s="964" t="s">
        <v>805</v>
      </c>
      <c r="AA2" s="964"/>
      <c r="AB2" s="964"/>
      <c r="AC2" s="964"/>
      <c r="AD2" s="964"/>
      <c r="AE2" s="964"/>
      <c r="AF2" s="964"/>
      <c r="AG2" s="964" t="s">
        <v>806</v>
      </c>
      <c r="AH2" s="964"/>
      <c r="AI2" s="964"/>
      <c r="AJ2" s="964"/>
      <c r="AK2" s="964"/>
      <c r="AL2" s="964"/>
      <c r="AM2" s="964"/>
      <c r="AN2" s="964" t="s">
        <v>807</v>
      </c>
      <c r="AO2" s="964"/>
      <c r="AP2" s="964"/>
      <c r="AQ2" s="964"/>
      <c r="AR2" s="964"/>
      <c r="AS2" s="964"/>
      <c r="AT2" s="964"/>
    </row>
    <row r="3" spans="1:46" ht="13.5">
      <c r="A3" s="892"/>
      <c r="B3" s="409"/>
      <c r="C3" s="409"/>
      <c r="D3" s="893"/>
      <c r="E3" s="1384">
        <f>IF('入力シート'!C353=0,"",'入力シート'!C353)</f>
      </c>
      <c r="F3" s="1385"/>
      <c r="G3" s="1385"/>
      <c r="H3" s="1385"/>
      <c r="I3" s="1385"/>
      <c r="J3" s="1385"/>
      <c r="K3" s="1386"/>
      <c r="L3" s="1384">
        <f>IF('入力シート'!C355=0,"",'入力シート'!C355)</f>
      </c>
      <c r="M3" s="1385"/>
      <c r="N3" s="1385"/>
      <c r="O3" s="1385"/>
      <c r="P3" s="1385"/>
      <c r="Q3" s="1385"/>
      <c r="R3" s="1386"/>
      <c r="S3" s="1384">
        <f>IF('入力シート'!C357=0,"",'入力シート'!C357)</f>
      </c>
      <c r="T3" s="1385"/>
      <c r="U3" s="1385"/>
      <c r="V3" s="1385"/>
      <c r="W3" s="1385"/>
      <c r="X3" s="1385"/>
      <c r="Y3" s="1386"/>
      <c r="Z3" s="1384">
        <f>IF('入力シート'!C359=0,"",'入力シート'!C359)</f>
      </c>
      <c r="AA3" s="1385"/>
      <c r="AB3" s="1385"/>
      <c r="AC3" s="1385"/>
      <c r="AD3" s="1385"/>
      <c r="AE3" s="1385"/>
      <c r="AF3" s="1386"/>
      <c r="AG3" s="1384">
        <f>IF('入力シート'!C361=0,"",'入力シート'!C361)</f>
      </c>
      <c r="AH3" s="1385"/>
      <c r="AI3" s="1385"/>
      <c r="AJ3" s="1385"/>
      <c r="AK3" s="1385"/>
      <c r="AL3" s="1385"/>
      <c r="AM3" s="1386"/>
      <c r="AN3" s="1384">
        <f>IF('入力シート'!C363=0,"",'入力シート'!C363)</f>
      </c>
      <c r="AO3" s="1385"/>
      <c r="AP3" s="1385"/>
      <c r="AQ3" s="1385"/>
      <c r="AR3" s="1385"/>
      <c r="AS3" s="1385"/>
      <c r="AT3" s="1386"/>
    </row>
    <row r="4" spans="1:46" ht="13.5">
      <c r="A4" s="1056"/>
      <c r="B4" s="1046"/>
      <c r="C4" s="1046"/>
      <c r="D4" s="1125"/>
      <c r="E4" s="1387"/>
      <c r="F4" s="1388"/>
      <c r="G4" s="1388"/>
      <c r="H4" s="1388"/>
      <c r="I4" s="1388"/>
      <c r="J4" s="1388"/>
      <c r="K4" s="1389"/>
      <c r="L4" s="1387"/>
      <c r="M4" s="1388"/>
      <c r="N4" s="1388"/>
      <c r="O4" s="1388"/>
      <c r="P4" s="1388"/>
      <c r="Q4" s="1388"/>
      <c r="R4" s="1389"/>
      <c r="S4" s="1387"/>
      <c r="T4" s="1388"/>
      <c r="U4" s="1388"/>
      <c r="V4" s="1388"/>
      <c r="W4" s="1388"/>
      <c r="X4" s="1388"/>
      <c r="Y4" s="1389"/>
      <c r="Z4" s="1387"/>
      <c r="AA4" s="1388"/>
      <c r="AB4" s="1388"/>
      <c r="AC4" s="1388"/>
      <c r="AD4" s="1388"/>
      <c r="AE4" s="1388"/>
      <c r="AF4" s="1389"/>
      <c r="AG4" s="1387"/>
      <c r="AH4" s="1388"/>
      <c r="AI4" s="1388"/>
      <c r="AJ4" s="1388"/>
      <c r="AK4" s="1388"/>
      <c r="AL4" s="1388"/>
      <c r="AM4" s="1389"/>
      <c r="AN4" s="1387"/>
      <c r="AO4" s="1388"/>
      <c r="AP4" s="1388"/>
      <c r="AQ4" s="1388"/>
      <c r="AR4" s="1388"/>
      <c r="AS4" s="1388"/>
      <c r="AT4" s="1389"/>
    </row>
    <row r="5" spans="1:46" ht="7.5" customHeight="1">
      <c r="A5" s="1390"/>
      <c r="B5" s="1390"/>
      <c r="C5" s="1390"/>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0"/>
      <c r="AH5" s="1390"/>
      <c r="AI5" s="1390"/>
      <c r="AJ5" s="1390"/>
      <c r="AK5" s="1390"/>
      <c r="AL5" s="1390"/>
      <c r="AM5" s="1390"/>
      <c r="AN5" s="1390"/>
      <c r="AO5" s="1390"/>
      <c r="AP5" s="1390"/>
      <c r="AQ5" s="1390"/>
      <c r="AR5" s="1390"/>
      <c r="AS5" s="1390"/>
      <c r="AT5" s="1390"/>
    </row>
    <row r="6" spans="1:46" ht="13.5">
      <c r="A6" s="1055" t="s">
        <v>978</v>
      </c>
      <c r="B6" s="1041"/>
      <c r="C6" s="1041"/>
      <c r="D6" s="1041"/>
      <c r="E6" s="1041"/>
      <c r="F6" s="1041"/>
      <c r="G6" s="1041"/>
      <c r="H6" s="1041"/>
      <c r="I6" s="1041"/>
      <c r="J6" s="1041"/>
      <c r="K6" s="1041"/>
      <c r="L6" s="1124"/>
      <c r="M6" s="1391" t="s">
        <v>979</v>
      </c>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392"/>
      <c r="AN6" s="1392"/>
      <c r="AO6" s="1392"/>
      <c r="AP6" s="1392"/>
      <c r="AQ6" s="1392"/>
      <c r="AR6" s="1392"/>
      <c r="AS6" s="1392"/>
      <c r="AT6" s="1393"/>
    </row>
    <row r="7" spans="1:46" ht="14.25" customHeight="1">
      <c r="A7" s="1056"/>
      <c r="B7" s="1046"/>
      <c r="C7" s="1046"/>
      <c r="D7" s="1046"/>
      <c r="E7" s="1046"/>
      <c r="F7" s="1046"/>
      <c r="G7" s="1046"/>
      <c r="H7" s="1046"/>
      <c r="I7" s="1046"/>
      <c r="J7" s="1046"/>
      <c r="K7" s="1046"/>
      <c r="L7" s="1125"/>
      <c r="M7" s="1394"/>
      <c r="N7" s="1395"/>
      <c r="O7" s="1395"/>
      <c r="P7" s="1395"/>
      <c r="Q7" s="1395"/>
      <c r="R7" s="1395"/>
      <c r="S7" s="1395"/>
      <c r="T7" s="1395"/>
      <c r="U7" s="1395"/>
      <c r="V7" s="1395"/>
      <c r="W7" s="1395"/>
      <c r="X7" s="1395"/>
      <c r="Y7" s="1395"/>
      <c r="Z7" s="1395"/>
      <c r="AA7" s="1395"/>
      <c r="AB7" s="1395"/>
      <c r="AC7" s="1395"/>
      <c r="AD7" s="1395"/>
      <c r="AE7" s="1395"/>
      <c r="AF7" s="1395"/>
      <c r="AG7" s="1395"/>
      <c r="AH7" s="1395"/>
      <c r="AI7" s="1395"/>
      <c r="AJ7" s="1395"/>
      <c r="AK7" s="1395"/>
      <c r="AL7" s="1395"/>
      <c r="AM7" s="1395"/>
      <c r="AN7" s="1395"/>
      <c r="AO7" s="1395"/>
      <c r="AP7" s="1395"/>
      <c r="AQ7" s="1395"/>
      <c r="AR7" s="1395"/>
      <c r="AS7" s="1395"/>
      <c r="AT7" s="1396"/>
    </row>
    <row r="8" spans="1:46" ht="14.25" customHeight="1">
      <c r="A8" s="1397" t="s">
        <v>980</v>
      </c>
      <c r="B8" s="1398"/>
      <c r="C8" s="1398"/>
      <c r="D8" s="1398"/>
      <c r="E8" s="1398"/>
      <c r="F8" s="1398"/>
      <c r="G8" s="1398"/>
      <c r="H8" s="1398" t="s">
        <v>981</v>
      </c>
      <c r="I8" s="1398"/>
      <c r="J8" s="1398"/>
      <c r="K8" s="1398"/>
      <c r="L8" s="1398"/>
      <c r="M8" s="1401" t="s">
        <v>982</v>
      </c>
      <c r="N8" s="1398"/>
      <c r="O8" s="1398" t="s">
        <v>983</v>
      </c>
      <c r="P8" s="1398"/>
      <c r="Q8" s="1398"/>
      <c r="R8" s="1398"/>
      <c r="S8" s="1398"/>
      <c r="T8" s="1398"/>
      <c r="U8" s="1398"/>
      <c r="V8" s="1398"/>
      <c r="W8" s="1402" t="s">
        <v>984</v>
      </c>
      <c r="X8" s="1402"/>
      <c r="Y8" s="1402"/>
      <c r="Z8" s="1403"/>
      <c r="AA8" s="1398" t="s">
        <v>985</v>
      </c>
      <c r="AB8" s="1398"/>
      <c r="AC8" s="1398"/>
      <c r="AD8" s="1398"/>
      <c r="AE8" s="1398"/>
      <c r="AF8" s="1398"/>
      <c r="AG8" s="1398"/>
      <c r="AH8" s="1398"/>
      <c r="AI8" s="1398"/>
      <c r="AJ8" s="1398"/>
      <c r="AK8" s="1406" t="s">
        <v>986</v>
      </c>
      <c r="AL8" s="1406"/>
      <c r="AM8" s="1406"/>
      <c r="AN8" s="1406"/>
      <c r="AO8" s="1406"/>
      <c r="AP8" s="1406"/>
      <c r="AQ8" s="1408" t="s">
        <v>987</v>
      </c>
      <c r="AR8" s="1408"/>
      <c r="AS8" s="1408"/>
      <c r="AT8" s="1409"/>
    </row>
    <row r="9" spans="1:46" ht="14.25" customHeight="1">
      <c r="A9" s="1399"/>
      <c r="B9" s="1400"/>
      <c r="C9" s="1400"/>
      <c r="D9" s="1400"/>
      <c r="E9" s="1400"/>
      <c r="F9" s="1400"/>
      <c r="G9" s="1400"/>
      <c r="H9" s="1400"/>
      <c r="I9" s="1400"/>
      <c r="J9" s="1400"/>
      <c r="K9" s="1400"/>
      <c r="L9" s="1400"/>
      <c r="M9" s="1400"/>
      <c r="N9" s="1400"/>
      <c r="O9" s="1400"/>
      <c r="P9" s="1400"/>
      <c r="Q9" s="1400"/>
      <c r="R9" s="1400"/>
      <c r="S9" s="1400"/>
      <c r="T9" s="1400"/>
      <c r="U9" s="1400"/>
      <c r="V9" s="1400"/>
      <c r="W9" s="1404"/>
      <c r="X9" s="1404"/>
      <c r="Y9" s="1404"/>
      <c r="Z9" s="1405"/>
      <c r="AA9" s="1400"/>
      <c r="AB9" s="1400"/>
      <c r="AC9" s="1400"/>
      <c r="AD9" s="1400"/>
      <c r="AE9" s="1400"/>
      <c r="AF9" s="1400"/>
      <c r="AG9" s="1400"/>
      <c r="AH9" s="1400"/>
      <c r="AI9" s="1400"/>
      <c r="AJ9" s="1400"/>
      <c r="AK9" s="1407"/>
      <c r="AL9" s="1407"/>
      <c r="AM9" s="1407"/>
      <c r="AN9" s="1407"/>
      <c r="AO9" s="1407"/>
      <c r="AP9" s="1407"/>
      <c r="AQ9" s="1410" t="s">
        <v>988</v>
      </c>
      <c r="AR9" s="1410"/>
      <c r="AS9" s="1410"/>
      <c r="AT9" s="1411"/>
    </row>
    <row r="10" spans="1:46" ht="12.75" customHeight="1">
      <c r="A10" s="1412"/>
      <c r="B10" s="1413"/>
      <c r="C10" s="1413"/>
      <c r="D10" s="1413"/>
      <c r="E10" s="1413"/>
      <c r="F10" s="1413"/>
      <c r="G10" s="1413"/>
      <c r="H10" s="1416"/>
      <c r="I10" s="1416"/>
      <c r="J10" s="1416"/>
      <c r="K10" s="1416"/>
      <c r="L10" s="1416"/>
      <c r="M10" s="1418"/>
      <c r="N10" s="1418"/>
      <c r="O10" s="1419"/>
      <c r="P10" s="1419"/>
      <c r="Q10" s="1419"/>
      <c r="R10" s="1419"/>
      <c r="S10" s="1419"/>
      <c r="T10" s="1419"/>
      <c r="U10" s="1419"/>
      <c r="V10" s="1419"/>
      <c r="W10" s="1421"/>
      <c r="X10" s="1421"/>
      <c r="Y10" s="1421"/>
      <c r="Z10" s="1421"/>
      <c r="AA10" s="1423"/>
      <c r="AB10" s="1424"/>
      <c r="AC10" s="1424"/>
      <c r="AD10" s="1424"/>
      <c r="AE10" s="1424"/>
      <c r="AF10" s="1424"/>
      <c r="AG10" s="1424"/>
      <c r="AH10" s="1424"/>
      <c r="AI10" s="1424"/>
      <c r="AJ10" s="1425"/>
      <c r="AK10" s="1429"/>
      <c r="AL10" s="1429"/>
      <c r="AM10" s="1429"/>
      <c r="AN10" s="1429"/>
      <c r="AO10" s="1429"/>
      <c r="AP10" s="1429"/>
      <c r="AQ10" s="1431"/>
      <c r="AR10" s="1431"/>
      <c r="AS10" s="1431"/>
      <c r="AT10" s="1432"/>
    </row>
    <row r="11" spans="1:46" ht="12.75" customHeight="1">
      <c r="A11" s="1414"/>
      <c r="B11" s="1415"/>
      <c r="C11" s="1415"/>
      <c r="D11" s="1415"/>
      <c r="E11" s="1415"/>
      <c r="F11" s="1415"/>
      <c r="G11" s="1415"/>
      <c r="H11" s="1417"/>
      <c r="I11" s="1417"/>
      <c r="J11" s="1417"/>
      <c r="K11" s="1417"/>
      <c r="L11" s="1417"/>
      <c r="M11" s="1418"/>
      <c r="N11" s="1418"/>
      <c r="O11" s="1420"/>
      <c r="P11" s="1420"/>
      <c r="Q11" s="1420"/>
      <c r="R11" s="1420"/>
      <c r="S11" s="1420"/>
      <c r="T11" s="1420"/>
      <c r="U11" s="1420"/>
      <c r="V11" s="1420"/>
      <c r="W11" s="1422"/>
      <c r="X11" s="1422"/>
      <c r="Y11" s="1422"/>
      <c r="Z11" s="1422"/>
      <c r="AA11" s="1426"/>
      <c r="AB11" s="1427"/>
      <c r="AC11" s="1427"/>
      <c r="AD11" s="1427"/>
      <c r="AE11" s="1427"/>
      <c r="AF11" s="1427"/>
      <c r="AG11" s="1427"/>
      <c r="AH11" s="1427"/>
      <c r="AI11" s="1427"/>
      <c r="AJ11" s="1428"/>
      <c r="AK11" s="1430"/>
      <c r="AL11" s="1430"/>
      <c r="AM11" s="1430"/>
      <c r="AN11" s="1430"/>
      <c r="AO11" s="1430"/>
      <c r="AP11" s="1430"/>
      <c r="AQ11" s="1431"/>
      <c r="AR11" s="1431"/>
      <c r="AS11" s="1431"/>
      <c r="AT11" s="1432"/>
    </row>
    <row r="12" spans="1:46" ht="12.75" customHeight="1">
      <c r="A12" s="1414"/>
      <c r="B12" s="1415"/>
      <c r="C12" s="1415"/>
      <c r="D12" s="1415"/>
      <c r="E12" s="1415"/>
      <c r="F12" s="1415"/>
      <c r="G12" s="1415"/>
      <c r="H12" s="1417"/>
      <c r="I12" s="1417"/>
      <c r="J12" s="1417"/>
      <c r="K12" s="1417"/>
      <c r="L12" s="1417"/>
      <c r="M12" s="1418"/>
      <c r="N12" s="1418"/>
      <c r="O12" s="1420"/>
      <c r="P12" s="1420"/>
      <c r="Q12" s="1420"/>
      <c r="R12" s="1420"/>
      <c r="S12" s="1420"/>
      <c r="T12" s="1420"/>
      <c r="U12" s="1420"/>
      <c r="V12" s="1420"/>
      <c r="W12" s="1422"/>
      <c r="X12" s="1422"/>
      <c r="Y12" s="1422"/>
      <c r="Z12" s="1422"/>
      <c r="AA12" s="1433"/>
      <c r="AB12" s="1433"/>
      <c r="AC12" s="1433"/>
      <c r="AD12" s="1433"/>
      <c r="AE12" s="1433"/>
      <c r="AF12" s="1433"/>
      <c r="AG12" s="1433"/>
      <c r="AH12" s="1433"/>
      <c r="AI12" s="1433"/>
      <c r="AJ12" s="1433"/>
      <c r="AK12" s="1430"/>
      <c r="AL12" s="1430"/>
      <c r="AM12" s="1430"/>
      <c r="AN12" s="1430"/>
      <c r="AO12" s="1430"/>
      <c r="AP12" s="1430"/>
      <c r="AQ12" s="1431"/>
      <c r="AR12" s="1431"/>
      <c r="AS12" s="1431"/>
      <c r="AT12" s="1432"/>
    </row>
    <row r="13" spans="1:46" ht="12.75" customHeight="1">
      <c r="A13" s="1414"/>
      <c r="B13" s="1415"/>
      <c r="C13" s="1415"/>
      <c r="D13" s="1415"/>
      <c r="E13" s="1415"/>
      <c r="F13" s="1415"/>
      <c r="G13" s="1415"/>
      <c r="H13" s="1417"/>
      <c r="I13" s="1417"/>
      <c r="J13" s="1417"/>
      <c r="K13" s="1417"/>
      <c r="L13" s="1417"/>
      <c r="M13" s="1418"/>
      <c r="N13" s="1418"/>
      <c r="O13" s="1420"/>
      <c r="P13" s="1420"/>
      <c r="Q13" s="1420"/>
      <c r="R13" s="1420"/>
      <c r="S13" s="1420"/>
      <c r="T13" s="1420"/>
      <c r="U13" s="1420"/>
      <c r="V13" s="1420"/>
      <c r="W13" s="1422"/>
      <c r="X13" s="1422"/>
      <c r="Y13" s="1422"/>
      <c r="Z13" s="1422"/>
      <c r="AA13" s="1433"/>
      <c r="AB13" s="1433"/>
      <c r="AC13" s="1433"/>
      <c r="AD13" s="1433"/>
      <c r="AE13" s="1433"/>
      <c r="AF13" s="1433"/>
      <c r="AG13" s="1433"/>
      <c r="AH13" s="1433"/>
      <c r="AI13" s="1433"/>
      <c r="AJ13" s="1433"/>
      <c r="AK13" s="1430"/>
      <c r="AL13" s="1430"/>
      <c r="AM13" s="1430"/>
      <c r="AN13" s="1430"/>
      <c r="AO13" s="1430"/>
      <c r="AP13" s="1430"/>
      <c r="AQ13" s="1431"/>
      <c r="AR13" s="1431"/>
      <c r="AS13" s="1431"/>
      <c r="AT13" s="1432"/>
    </row>
    <row r="14" spans="1:46" ht="12.75" customHeight="1">
      <c r="A14" s="1414"/>
      <c r="B14" s="1415"/>
      <c r="C14" s="1415"/>
      <c r="D14" s="1415"/>
      <c r="E14" s="1415"/>
      <c r="F14" s="1415"/>
      <c r="G14" s="1415"/>
      <c r="H14" s="1417"/>
      <c r="I14" s="1417"/>
      <c r="J14" s="1417"/>
      <c r="K14" s="1417"/>
      <c r="L14" s="1417"/>
      <c r="M14" s="1418"/>
      <c r="N14" s="1418"/>
      <c r="O14" s="1420"/>
      <c r="P14" s="1420"/>
      <c r="Q14" s="1420"/>
      <c r="R14" s="1420"/>
      <c r="S14" s="1420"/>
      <c r="T14" s="1420"/>
      <c r="U14" s="1420"/>
      <c r="V14" s="1420"/>
      <c r="W14" s="1422"/>
      <c r="X14" s="1422"/>
      <c r="Y14" s="1422"/>
      <c r="Z14" s="1422"/>
      <c r="AA14" s="1433"/>
      <c r="AB14" s="1433"/>
      <c r="AC14" s="1433"/>
      <c r="AD14" s="1433"/>
      <c r="AE14" s="1433"/>
      <c r="AF14" s="1433"/>
      <c r="AG14" s="1433"/>
      <c r="AH14" s="1433"/>
      <c r="AI14" s="1433"/>
      <c r="AJ14" s="1433"/>
      <c r="AK14" s="1430"/>
      <c r="AL14" s="1430"/>
      <c r="AM14" s="1430"/>
      <c r="AN14" s="1430"/>
      <c r="AO14" s="1430"/>
      <c r="AP14" s="1430"/>
      <c r="AQ14" s="1431"/>
      <c r="AR14" s="1431"/>
      <c r="AS14" s="1431"/>
      <c r="AT14" s="1432"/>
    </row>
    <row r="15" spans="1:46" ht="12.75" customHeight="1">
      <c r="A15" s="1414"/>
      <c r="B15" s="1415"/>
      <c r="C15" s="1415"/>
      <c r="D15" s="1415"/>
      <c r="E15" s="1415"/>
      <c r="F15" s="1415"/>
      <c r="G15" s="1415"/>
      <c r="H15" s="1417"/>
      <c r="I15" s="1417"/>
      <c r="J15" s="1417"/>
      <c r="K15" s="1417"/>
      <c r="L15" s="1417"/>
      <c r="M15" s="1418"/>
      <c r="N15" s="1418"/>
      <c r="O15" s="1420"/>
      <c r="P15" s="1420"/>
      <c r="Q15" s="1420"/>
      <c r="R15" s="1420"/>
      <c r="S15" s="1420"/>
      <c r="T15" s="1420"/>
      <c r="U15" s="1420"/>
      <c r="V15" s="1420"/>
      <c r="W15" s="1422"/>
      <c r="X15" s="1422"/>
      <c r="Y15" s="1422"/>
      <c r="Z15" s="1422"/>
      <c r="AA15" s="1433"/>
      <c r="AB15" s="1433"/>
      <c r="AC15" s="1433"/>
      <c r="AD15" s="1433"/>
      <c r="AE15" s="1433"/>
      <c r="AF15" s="1433"/>
      <c r="AG15" s="1433"/>
      <c r="AH15" s="1433"/>
      <c r="AI15" s="1433"/>
      <c r="AJ15" s="1433"/>
      <c r="AK15" s="1430"/>
      <c r="AL15" s="1430"/>
      <c r="AM15" s="1430"/>
      <c r="AN15" s="1430"/>
      <c r="AO15" s="1430"/>
      <c r="AP15" s="1430"/>
      <c r="AQ15" s="1431"/>
      <c r="AR15" s="1431"/>
      <c r="AS15" s="1431"/>
      <c r="AT15" s="1432"/>
    </row>
    <row r="16" spans="1:46" ht="12.75" customHeight="1">
      <c r="A16" s="1414"/>
      <c r="B16" s="1415"/>
      <c r="C16" s="1415"/>
      <c r="D16" s="1415"/>
      <c r="E16" s="1415"/>
      <c r="F16" s="1415"/>
      <c r="G16" s="1415"/>
      <c r="H16" s="1417"/>
      <c r="I16" s="1417"/>
      <c r="J16" s="1417"/>
      <c r="K16" s="1417"/>
      <c r="L16" s="1417"/>
      <c r="M16" s="1418"/>
      <c r="N16" s="1418"/>
      <c r="O16" s="1420"/>
      <c r="P16" s="1420"/>
      <c r="Q16" s="1420"/>
      <c r="R16" s="1420"/>
      <c r="S16" s="1420"/>
      <c r="T16" s="1420"/>
      <c r="U16" s="1420"/>
      <c r="V16" s="1420"/>
      <c r="W16" s="1422"/>
      <c r="X16" s="1422"/>
      <c r="Y16" s="1422"/>
      <c r="Z16" s="1422"/>
      <c r="AA16" s="1433"/>
      <c r="AB16" s="1433"/>
      <c r="AC16" s="1433"/>
      <c r="AD16" s="1433"/>
      <c r="AE16" s="1433"/>
      <c r="AF16" s="1433"/>
      <c r="AG16" s="1433"/>
      <c r="AH16" s="1433"/>
      <c r="AI16" s="1433"/>
      <c r="AJ16" s="1433"/>
      <c r="AK16" s="1430"/>
      <c r="AL16" s="1430"/>
      <c r="AM16" s="1430"/>
      <c r="AN16" s="1430"/>
      <c r="AO16" s="1430"/>
      <c r="AP16" s="1430"/>
      <c r="AQ16" s="1431"/>
      <c r="AR16" s="1431"/>
      <c r="AS16" s="1431"/>
      <c r="AT16" s="1432"/>
    </row>
    <row r="17" spans="1:46" ht="12.75" customHeight="1">
      <c r="A17" s="1414"/>
      <c r="B17" s="1415"/>
      <c r="C17" s="1415"/>
      <c r="D17" s="1415"/>
      <c r="E17" s="1415"/>
      <c r="F17" s="1415"/>
      <c r="G17" s="1415"/>
      <c r="H17" s="1417"/>
      <c r="I17" s="1417"/>
      <c r="J17" s="1417"/>
      <c r="K17" s="1417"/>
      <c r="L17" s="1417"/>
      <c r="M17" s="1418"/>
      <c r="N17" s="1418"/>
      <c r="O17" s="1420"/>
      <c r="P17" s="1420"/>
      <c r="Q17" s="1420"/>
      <c r="R17" s="1420"/>
      <c r="S17" s="1420"/>
      <c r="T17" s="1420"/>
      <c r="U17" s="1420"/>
      <c r="V17" s="1420"/>
      <c r="W17" s="1422"/>
      <c r="X17" s="1422"/>
      <c r="Y17" s="1422"/>
      <c r="Z17" s="1422"/>
      <c r="AA17" s="1433"/>
      <c r="AB17" s="1433"/>
      <c r="AC17" s="1433"/>
      <c r="AD17" s="1433"/>
      <c r="AE17" s="1433"/>
      <c r="AF17" s="1433"/>
      <c r="AG17" s="1433"/>
      <c r="AH17" s="1433"/>
      <c r="AI17" s="1433"/>
      <c r="AJ17" s="1433"/>
      <c r="AK17" s="1430"/>
      <c r="AL17" s="1430"/>
      <c r="AM17" s="1430"/>
      <c r="AN17" s="1430"/>
      <c r="AO17" s="1430"/>
      <c r="AP17" s="1430"/>
      <c r="AQ17" s="1431"/>
      <c r="AR17" s="1431"/>
      <c r="AS17" s="1431"/>
      <c r="AT17" s="1432"/>
    </row>
    <row r="18" spans="1:46" ht="12.75" customHeight="1">
      <c r="A18" s="1414"/>
      <c r="B18" s="1415"/>
      <c r="C18" s="1415"/>
      <c r="D18" s="1415"/>
      <c r="E18" s="1415"/>
      <c r="F18" s="1415"/>
      <c r="G18" s="1415"/>
      <c r="H18" s="1417"/>
      <c r="I18" s="1417"/>
      <c r="J18" s="1417"/>
      <c r="K18" s="1417"/>
      <c r="L18" s="1417"/>
      <c r="M18" s="1418"/>
      <c r="N18" s="1418"/>
      <c r="O18" s="1420"/>
      <c r="P18" s="1420"/>
      <c r="Q18" s="1420"/>
      <c r="R18" s="1420"/>
      <c r="S18" s="1420"/>
      <c r="T18" s="1420"/>
      <c r="U18" s="1420"/>
      <c r="V18" s="1420"/>
      <c r="W18" s="1422"/>
      <c r="X18" s="1422"/>
      <c r="Y18" s="1422"/>
      <c r="Z18" s="1422"/>
      <c r="AA18" s="1434"/>
      <c r="AB18" s="1435"/>
      <c r="AC18" s="1435"/>
      <c r="AD18" s="1435"/>
      <c r="AE18" s="1435"/>
      <c r="AF18" s="1435"/>
      <c r="AG18" s="1435"/>
      <c r="AH18" s="1435"/>
      <c r="AI18" s="1435"/>
      <c r="AJ18" s="1436"/>
      <c r="AK18" s="1430"/>
      <c r="AL18" s="1430"/>
      <c r="AM18" s="1430"/>
      <c r="AN18" s="1430"/>
      <c r="AO18" s="1430"/>
      <c r="AP18" s="1430"/>
      <c r="AQ18" s="1431"/>
      <c r="AR18" s="1431"/>
      <c r="AS18" s="1431"/>
      <c r="AT18" s="1432"/>
    </row>
    <row r="19" spans="1:46" ht="12.75" customHeight="1">
      <c r="A19" s="1414"/>
      <c r="B19" s="1415"/>
      <c r="C19" s="1415"/>
      <c r="D19" s="1415"/>
      <c r="E19" s="1415"/>
      <c r="F19" s="1415"/>
      <c r="G19" s="1415"/>
      <c r="H19" s="1417"/>
      <c r="I19" s="1417"/>
      <c r="J19" s="1417"/>
      <c r="K19" s="1417"/>
      <c r="L19" s="1417"/>
      <c r="M19" s="1418"/>
      <c r="N19" s="1418"/>
      <c r="O19" s="1420"/>
      <c r="P19" s="1420"/>
      <c r="Q19" s="1420"/>
      <c r="R19" s="1420"/>
      <c r="S19" s="1420"/>
      <c r="T19" s="1420"/>
      <c r="U19" s="1420"/>
      <c r="V19" s="1420"/>
      <c r="W19" s="1422"/>
      <c r="X19" s="1422"/>
      <c r="Y19" s="1422"/>
      <c r="Z19" s="1422"/>
      <c r="AA19" s="1426"/>
      <c r="AB19" s="1427"/>
      <c r="AC19" s="1427"/>
      <c r="AD19" s="1427"/>
      <c r="AE19" s="1427"/>
      <c r="AF19" s="1427"/>
      <c r="AG19" s="1427"/>
      <c r="AH19" s="1427"/>
      <c r="AI19" s="1427"/>
      <c r="AJ19" s="1428"/>
      <c r="AK19" s="1430"/>
      <c r="AL19" s="1430"/>
      <c r="AM19" s="1430"/>
      <c r="AN19" s="1430"/>
      <c r="AO19" s="1430"/>
      <c r="AP19" s="1430"/>
      <c r="AQ19" s="1431"/>
      <c r="AR19" s="1431"/>
      <c r="AS19" s="1431"/>
      <c r="AT19" s="1432"/>
    </row>
    <row r="20" spans="1:46" ht="12.75" customHeight="1">
      <c r="A20" s="1414"/>
      <c r="B20" s="1415"/>
      <c r="C20" s="1415"/>
      <c r="D20" s="1415"/>
      <c r="E20" s="1415"/>
      <c r="F20" s="1415"/>
      <c r="G20" s="1415"/>
      <c r="H20" s="1417"/>
      <c r="I20" s="1417"/>
      <c r="J20" s="1417"/>
      <c r="K20" s="1417"/>
      <c r="L20" s="1417"/>
      <c r="M20" s="1418"/>
      <c r="N20" s="1418"/>
      <c r="O20" s="1420"/>
      <c r="P20" s="1420"/>
      <c r="Q20" s="1420"/>
      <c r="R20" s="1420"/>
      <c r="S20" s="1420"/>
      <c r="T20" s="1420"/>
      <c r="U20" s="1420"/>
      <c r="V20" s="1420"/>
      <c r="W20" s="1422"/>
      <c r="X20" s="1422"/>
      <c r="Y20" s="1422"/>
      <c r="Z20" s="1422"/>
      <c r="AA20" s="1433"/>
      <c r="AB20" s="1433"/>
      <c r="AC20" s="1433"/>
      <c r="AD20" s="1433"/>
      <c r="AE20" s="1433"/>
      <c r="AF20" s="1433"/>
      <c r="AG20" s="1433"/>
      <c r="AH20" s="1433"/>
      <c r="AI20" s="1433"/>
      <c r="AJ20" s="1433"/>
      <c r="AK20" s="1430"/>
      <c r="AL20" s="1430"/>
      <c r="AM20" s="1430"/>
      <c r="AN20" s="1430"/>
      <c r="AO20" s="1430"/>
      <c r="AP20" s="1430"/>
      <c r="AQ20" s="1431"/>
      <c r="AR20" s="1431"/>
      <c r="AS20" s="1431"/>
      <c r="AT20" s="1432"/>
    </row>
    <row r="21" spans="1:46" ht="12.75" customHeight="1">
      <c r="A21" s="1414"/>
      <c r="B21" s="1415"/>
      <c r="C21" s="1415"/>
      <c r="D21" s="1415"/>
      <c r="E21" s="1415"/>
      <c r="F21" s="1415"/>
      <c r="G21" s="1415"/>
      <c r="H21" s="1417"/>
      <c r="I21" s="1417"/>
      <c r="J21" s="1417"/>
      <c r="K21" s="1417"/>
      <c r="L21" s="1417"/>
      <c r="M21" s="1418"/>
      <c r="N21" s="1418"/>
      <c r="O21" s="1420"/>
      <c r="P21" s="1420"/>
      <c r="Q21" s="1420"/>
      <c r="R21" s="1420"/>
      <c r="S21" s="1420"/>
      <c r="T21" s="1420"/>
      <c r="U21" s="1420"/>
      <c r="V21" s="1420"/>
      <c r="W21" s="1422"/>
      <c r="X21" s="1422"/>
      <c r="Y21" s="1422"/>
      <c r="Z21" s="1422"/>
      <c r="AA21" s="1433"/>
      <c r="AB21" s="1433"/>
      <c r="AC21" s="1433"/>
      <c r="AD21" s="1433"/>
      <c r="AE21" s="1433"/>
      <c r="AF21" s="1433"/>
      <c r="AG21" s="1433"/>
      <c r="AH21" s="1433"/>
      <c r="AI21" s="1433"/>
      <c r="AJ21" s="1433"/>
      <c r="AK21" s="1430"/>
      <c r="AL21" s="1430"/>
      <c r="AM21" s="1430"/>
      <c r="AN21" s="1430"/>
      <c r="AO21" s="1430"/>
      <c r="AP21" s="1430"/>
      <c r="AQ21" s="1431"/>
      <c r="AR21" s="1431"/>
      <c r="AS21" s="1431"/>
      <c r="AT21" s="1432"/>
    </row>
    <row r="22" spans="1:46" ht="12.75" customHeight="1">
      <c r="A22" s="1414"/>
      <c r="B22" s="1415"/>
      <c r="C22" s="1415"/>
      <c r="D22" s="1415"/>
      <c r="E22" s="1415"/>
      <c r="F22" s="1415"/>
      <c r="G22" s="1415"/>
      <c r="H22" s="1417"/>
      <c r="I22" s="1417"/>
      <c r="J22" s="1417"/>
      <c r="K22" s="1417"/>
      <c r="L22" s="1417"/>
      <c r="M22" s="1418"/>
      <c r="N22" s="1418"/>
      <c r="O22" s="1420"/>
      <c r="P22" s="1420"/>
      <c r="Q22" s="1420"/>
      <c r="R22" s="1420"/>
      <c r="S22" s="1420"/>
      <c r="T22" s="1420"/>
      <c r="U22" s="1420"/>
      <c r="V22" s="1420"/>
      <c r="W22" s="1422"/>
      <c r="X22" s="1422"/>
      <c r="Y22" s="1422"/>
      <c r="Z22" s="1422"/>
      <c r="AA22" s="1433"/>
      <c r="AB22" s="1433"/>
      <c r="AC22" s="1433"/>
      <c r="AD22" s="1433"/>
      <c r="AE22" s="1433"/>
      <c r="AF22" s="1433"/>
      <c r="AG22" s="1433"/>
      <c r="AH22" s="1433"/>
      <c r="AI22" s="1433"/>
      <c r="AJ22" s="1433"/>
      <c r="AK22" s="1430"/>
      <c r="AL22" s="1430"/>
      <c r="AM22" s="1430"/>
      <c r="AN22" s="1430"/>
      <c r="AO22" s="1430"/>
      <c r="AP22" s="1430"/>
      <c r="AQ22" s="1431"/>
      <c r="AR22" s="1431"/>
      <c r="AS22" s="1431"/>
      <c r="AT22" s="1432"/>
    </row>
    <row r="23" spans="1:46" ht="12.75" customHeight="1">
      <c r="A23" s="1414"/>
      <c r="B23" s="1415"/>
      <c r="C23" s="1415"/>
      <c r="D23" s="1415"/>
      <c r="E23" s="1415"/>
      <c r="F23" s="1415"/>
      <c r="G23" s="1415"/>
      <c r="H23" s="1417"/>
      <c r="I23" s="1417"/>
      <c r="J23" s="1417"/>
      <c r="K23" s="1417"/>
      <c r="L23" s="1417"/>
      <c r="M23" s="1418"/>
      <c r="N23" s="1418"/>
      <c r="O23" s="1420"/>
      <c r="P23" s="1420"/>
      <c r="Q23" s="1420"/>
      <c r="R23" s="1420"/>
      <c r="S23" s="1420"/>
      <c r="T23" s="1420"/>
      <c r="U23" s="1420"/>
      <c r="V23" s="1420"/>
      <c r="W23" s="1422"/>
      <c r="X23" s="1422"/>
      <c r="Y23" s="1422"/>
      <c r="Z23" s="1422"/>
      <c r="AA23" s="1433"/>
      <c r="AB23" s="1433"/>
      <c r="AC23" s="1433"/>
      <c r="AD23" s="1433"/>
      <c r="AE23" s="1433"/>
      <c r="AF23" s="1433"/>
      <c r="AG23" s="1433"/>
      <c r="AH23" s="1433"/>
      <c r="AI23" s="1433"/>
      <c r="AJ23" s="1433"/>
      <c r="AK23" s="1430"/>
      <c r="AL23" s="1430"/>
      <c r="AM23" s="1430"/>
      <c r="AN23" s="1430"/>
      <c r="AO23" s="1430"/>
      <c r="AP23" s="1430"/>
      <c r="AQ23" s="1431"/>
      <c r="AR23" s="1431"/>
      <c r="AS23" s="1431"/>
      <c r="AT23" s="1432"/>
    </row>
    <row r="24" spans="1:46" ht="12.75" customHeight="1">
      <c r="A24" s="1414"/>
      <c r="B24" s="1415"/>
      <c r="C24" s="1415"/>
      <c r="D24" s="1415"/>
      <c r="E24" s="1415"/>
      <c r="F24" s="1415"/>
      <c r="G24" s="1415"/>
      <c r="H24" s="1417"/>
      <c r="I24" s="1417"/>
      <c r="J24" s="1417"/>
      <c r="K24" s="1417"/>
      <c r="L24" s="1417"/>
      <c r="M24" s="1418"/>
      <c r="N24" s="1418"/>
      <c r="O24" s="1420"/>
      <c r="P24" s="1420"/>
      <c r="Q24" s="1420"/>
      <c r="R24" s="1420"/>
      <c r="S24" s="1420"/>
      <c r="T24" s="1420"/>
      <c r="U24" s="1420"/>
      <c r="V24" s="1420"/>
      <c r="W24" s="1422"/>
      <c r="X24" s="1422"/>
      <c r="Y24" s="1422"/>
      <c r="Z24" s="1422"/>
      <c r="AA24" s="1433"/>
      <c r="AB24" s="1433"/>
      <c r="AC24" s="1433"/>
      <c r="AD24" s="1433"/>
      <c r="AE24" s="1433"/>
      <c r="AF24" s="1433"/>
      <c r="AG24" s="1433"/>
      <c r="AH24" s="1433"/>
      <c r="AI24" s="1433"/>
      <c r="AJ24" s="1433"/>
      <c r="AK24" s="1430"/>
      <c r="AL24" s="1430"/>
      <c r="AM24" s="1430"/>
      <c r="AN24" s="1430"/>
      <c r="AO24" s="1430"/>
      <c r="AP24" s="1430"/>
      <c r="AQ24" s="1431"/>
      <c r="AR24" s="1431"/>
      <c r="AS24" s="1431"/>
      <c r="AT24" s="1432"/>
    </row>
    <row r="25" spans="1:46" ht="12.75" customHeight="1">
      <c r="A25" s="1414"/>
      <c r="B25" s="1415"/>
      <c r="C25" s="1415"/>
      <c r="D25" s="1415"/>
      <c r="E25" s="1415"/>
      <c r="F25" s="1415"/>
      <c r="G25" s="1415"/>
      <c r="H25" s="1417"/>
      <c r="I25" s="1417"/>
      <c r="J25" s="1417"/>
      <c r="K25" s="1417"/>
      <c r="L25" s="1417"/>
      <c r="M25" s="1418"/>
      <c r="N25" s="1418"/>
      <c r="O25" s="1420"/>
      <c r="P25" s="1420"/>
      <c r="Q25" s="1420"/>
      <c r="R25" s="1420"/>
      <c r="S25" s="1420"/>
      <c r="T25" s="1420"/>
      <c r="U25" s="1420"/>
      <c r="V25" s="1420"/>
      <c r="W25" s="1422"/>
      <c r="X25" s="1422"/>
      <c r="Y25" s="1422"/>
      <c r="Z25" s="1422"/>
      <c r="AA25" s="1433"/>
      <c r="AB25" s="1433"/>
      <c r="AC25" s="1433"/>
      <c r="AD25" s="1433"/>
      <c r="AE25" s="1433"/>
      <c r="AF25" s="1433"/>
      <c r="AG25" s="1433"/>
      <c r="AH25" s="1433"/>
      <c r="AI25" s="1433"/>
      <c r="AJ25" s="1433"/>
      <c r="AK25" s="1430"/>
      <c r="AL25" s="1430"/>
      <c r="AM25" s="1430"/>
      <c r="AN25" s="1430"/>
      <c r="AO25" s="1430"/>
      <c r="AP25" s="1430"/>
      <c r="AQ25" s="1431"/>
      <c r="AR25" s="1431"/>
      <c r="AS25" s="1431"/>
      <c r="AT25" s="1432"/>
    </row>
    <row r="26" spans="1:46" ht="12.75" customHeight="1">
      <c r="A26" s="1414"/>
      <c r="B26" s="1415"/>
      <c r="C26" s="1415"/>
      <c r="D26" s="1415"/>
      <c r="E26" s="1415"/>
      <c r="F26" s="1415"/>
      <c r="G26" s="1415"/>
      <c r="H26" s="1417"/>
      <c r="I26" s="1417"/>
      <c r="J26" s="1417"/>
      <c r="K26" s="1417"/>
      <c r="L26" s="1417"/>
      <c r="M26" s="1418"/>
      <c r="N26" s="1418"/>
      <c r="O26" s="1420"/>
      <c r="P26" s="1420"/>
      <c r="Q26" s="1420"/>
      <c r="R26" s="1420"/>
      <c r="S26" s="1420"/>
      <c r="T26" s="1420"/>
      <c r="U26" s="1420"/>
      <c r="V26" s="1420"/>
      <c r="W26" s="1422"/>
      <c r="X26" s="1422"/>
      <c r="Y26" s="1422"/>
      <c r="Z26" s="1422"/>
      <c r="AA26" s="1433"/>
      <c r="AB26" s="1433"/>
      <c r="AC26" s="1433"/>
      <c r="AD26" s="1433"/>
      <c r="AE26" s="1433"/>
      <c r="AF26" s="1433"/>
      <c r="AG26" s="1433"/>
      <c r="AH26" s="1433"/>
      <c r="AI26" s="1433"/>
      <c r="AJ26" s="1433"/>
      <c r="AK26" s="1430"/>
      <c r="AL26" s="1430"/>
      <c r="AM26" s="1430"/>
      <c r="AN26" s="1430"/>
      <c r="AO26" s="1430"/>
      <c r="AP26" s="1430"/>
      <c r="AQ26" s="1431"/>
      <c r="AR26" s="1431"/>
      <c r="AS26" s="1431"/>
      <c r="AT26" s="1432"/>
    </row>
    <row r="27" spans="1:46" ht="12.75" customHeight="1">
      <c r="A27" s="1414"/>
      <c r="B27" s="1415"/>
      <c r="C27" s="1415"/>
      <c r="D27" s="1415"/>
      <c r="E27" s="1415"/>
      <c r="F27" s="1415"/>
      <c r="G27" s="1415"/>
      <c r="H27" s="1417"/>
      <c r="I27" s="1417"/>
      <c r="J27" s="1417"/>
      <c r="K27" s="1417"/>
      <c r="L27" s="1417"/>
      <c r="M27" s="1418"/>
      <c r="N27" s="1418"/>
      <c r="O27" s="1420"/>
      <c r="P27" s="1420"/>
      <c r="Q27" s="1420"/>
      <c r="R27" s="1420"/>
      <c r="S27" s="1420"/>
      <c r="T27" s="1420"/>
      <c r="U27" s="1420"/>
      <c r="V27" s="1420"/>
      <c r="W27" s="1422"/>
      <c r="X27" s="1422"/>
      <c r="Y27" s="1422"/>
      <c r="Z27" s="1422"/>
      <c r="AA27" s="1433"/>
      <c r="AB27" s="1433"/>
      <c r="AC27" s="1433"/>
      <c r="AD27" s="1433"/>
      <c r="AE27" s="1433"/>
      <c r="AF27" s="1433"/>
      <c r="AG27" s="1433"/>
      <c r="AH27" s="1433"/>
      <c r="AI27" s="1433"/>
      <c r="AJ27" s="1433"/>
      <c r="AK27" s="1430"/>
      <c r="AL27" s="1430"/>
      <c r="AM27" s="1430"/>
      <c r="AN27" s="1430"/>
      <c r="AO27" s="1430"/>
      <c r="AP27" s="1430"/>
      <c r="AQ27" s="1431"/>
      <c r="AR27" s="1431"/>
      <c r="AS27" s="1431"/>
      <c r="AT27" s="1432"/>
    </row>
    <row r="28" spans="1:46" ht="12.75" customHeight="1">
      <c r="A28" s="1414"/>
      <c r="B28" s="1415"/>
      <c r="C28" s="1415"/>
      <c r="D28" s="1415"/>
      <c r="E28" s="1415"/>
      <c r="F28" s="1415"/>
      <c r="G28" s="1415"/>
      <c r="H28" s="1417"/>
      <c r="I28" s="1417"/>
      <c r="J28" s="1417"/>
      <c r="K28" s="1417"/>
      <c r="L28" s="1417"/>
      <c r="M28" s="1418"/>
      <c r="N28" s="1418"/>
      <c r="O28" s="1420"/>
      <c r="P28" s="1420"/>
      <c r="Q28" s="1420"/>
      <c r="R28" s="1420"/>
      <c r="S28" s="1420"/>
      <c r="T28" s="1420"/>
      <c r="U28" s="1420"/>
      <c r="V28" s="1420"/>
      <c r="W28" s="1422"/>
      <c r="X28" s="1422"/>
      <c r="Y28" s="1422"/>
      <c r="Z28" s="1422"/>
      <c r="AA28" s="1433"/>
      <c r="AB28" s="1433"/>
      <c r="AC28" s="1433"/>
      <c r="AD28" s="1433"/>
      <c r="AE28" s="1433"/>
      <c r="AF28" s="1433"/>
      <c r="AG28" s="1433"/>
      <c r="AH28" s="1433"/>
      <c r="AI28" s="1433"/>
      <c r="AJ28" s="1433"/>
      <c r="AK28" s="1430"/>
      <c r="AL28" s="1430"/>
      <c r="AM28" s="1430"/>
      <c r="AN28" s="1430"/>
      <c r="AO28" s="1430"/>
      <c r="AP28" s="1430"/>
      <c r="AQ28" s="1431"/>
      <c r="AR28" s="1431"/>
      <c r="AS28" s="1431"/>
      <c r="AT28" s="1432"/>
    </row>
    <row r="29" spans="1:46" ht="12.75" customHeight="1">
      <c r="A29" s="1414"/>
      <c r="B29" s="1415"/>
      <c r="C29" s="1415"/>
      <c r="D29" s="1415"/>
      <c r="E29" s="1415"/>
      <c r="F29" s="1415"/>
      <c r="G29" s="1415"/>
      <c r="H29" s="1417"/>
      <c r="I29" s="1417"/>
      <c r="J29" s="1417"/>
      <c r="K29" s="1417"/>
      <c r="L29" s="1417"/>
      <c r="M29" s="1418"/>
      <c r="N29" s="1418"/>
      <c r="O29" s="1420"/>
      <c r="P29" s="1420"/>
      <c r="Q29" s="1420"/>
      <c r="R29" s="1420"/>
      <c r="S29" s="1420"/>
      <c r="T29" s="1420"/>
      <c r="U29" s="1420"/>
      <c r="V29" s="1420"/>
      <c r="W29" s="1422"/>
      <c r="X29" s="1422"/>
      <c r="Y29" s="1422"/>
      <c r="Z29" s="1422"/>
      <c r="AA29" s="1433"/>
      <c r="AB29" s="1433"/>
      <c r="AC29" s="1433"/>
      <c r="AD29" s="1433"/>
      <c r="AE29" s="1433"/>
      <c r="AF29" s="1433"/>
      <c r="AG29" s="1433"/>
      <c r="AH29" s="1433"/>
      <c r="AI29" s="1433"/>
      <c r="AJ29" s="1433"/>
      <c r="AK29" s="1430"/>
      <c r="AL29" s="1430"/>
      <c r="AM29" s="1430"/>
      <c r="AN29" s="1430"/>
      <c r="AO29" s="1430"/>
      <c r="AP29" s="1430"/>
      <c r="AQ29" s="1431"/>
      <c r="AR29" s="1431"/>
      <c r="AS29" s="1431"/>
      <c r="AT29" s="1432"/>
    </row>
    <row r="30" spans="1:46" ht="12.75" customHeight="1">
      <c r="A30" s="1414"/>
      <c r="B30" s="1415"/>
      <c r="C30" s="1415"/>
      <c r="D30" s="1415"/>
      <c r="E30" s="1415"/>
      <c r="F30" s="1415"/>
      <c r="G30" s="1415"/>
      <c r="H30" s="1417"/>
      <c r="I30" s="1417"/>
      <c r="J30" s="1417"/>
      <c r="K30" s="1417"/>
      <c r="L30" s="1417"/>
      <c r="M30" s="1418"/>
      <c r="N30" s="1418"/>
      <c r="O30" s="1420"/>
      <c r="P30" s="1420"/>
      <c r="Q30" s="1420"/>
      <c r="R30" s="1420"/>
      <c r="S30" s="1420"/>
      <c r="T30" s="1420"/>
      <c r="U30" s="1420"/>
      <c r="V30" s="1420"/>
      <c r="W30" s="1422"/>
      <c r="X30" s="1422"/>
      <c r="Y30" s="1422"/>
      <c r="Z30" s="1422"/>
      <c r="AA30" s="1433"/>
      <c r="AB30" s="1433"/>
      <c r="AC30" s="1433"/>
      <c r="AD30" s="1433"/>
      <c r="AE30" s="1433"/>
      <c r="AF30" s="1433"/>
      <c r="AG30" s="1433"/>
      <c r="AH30" s="1433"/>
      <c r="AI30" s="1433"/>
      <c r="AJ30" s="1433"/>
      <c r="AK30" s="1430"/>
      <c r="AL30" s="1430"/>
      <c r="AM30" s="1430"/>
      <c r="AN30" s="1430"/>
      <c r="AO30" s="1430"/>
      <c r="AP30" s="1430"/>
      <c r="AQ30" s="1431"/>
      <c r="AR30" s="1431"/>
      <c r="AS30" s="1431"/>
      <c r="AT30" s="1432"/>
    </row>
    <row r="31" spans="1:46" ht="12.75" customHeight="1">
      <c r="A31" s="1414"/>
      <c r="B31" s="1415"/>
      <c r="C31" s="1415"/>
      <c r="D31" s="1415"/>
      <c r="E31" s="1415"/>
      <c r="F31" s="1415"/>
      <c r="G31" s="1415"/>
      <c r="H31" s="1417"/>
      <c r="I31" s="1417"/>
      <c r="J31" s="1417"/>
      <c r="K31" s="1417"/>
      <c r="L31" s="1417"/>
      <c r="M31" s="1418"/>
      <c r="N31" s="1418"/>
      <c r="O31" s="1420"/>
      <c r="P31" s="1420"/>
      <c r="Q31" s="1420"/>
      <c r="R31" s="1420"/>
      <c r="S31" s="1420"/>
      <c r="T31" s="1420"/>
      <c r="U31" s="1420"/>
      <c r="V31" s="1420"/>
      <c r="W31" s="1422"/>
      <c r="X31" s="1422"/>
      <c r="Y31" s="1422"/>
      <c r="Z31" s="1422"/>
      <c r="AA31" s="1433"/>
      <c r="AB31" s="1433"/>
      <c r="AC31" s="1433"/>
      <c r="AD31" s="1433"/>
      <c r="AE31" s="1433"/>
      <c r="AF31" s="1433"/>
      <c r="AG31" s="1433"/>
      <c r="AH31" s="1433"/>
      <c r="AI31" s="1433"/>
      <c r="AJ31" s="1433"/>
      <c r="AK31" s="1430"/>
      <c r="AL31" s="1430"/>
      <c r="AM31" s="1430"/>
      <c r="AN31" s="1430"/>
      <c r="AO31" s="1430"/>
      <c r="AP31" s="1430"/>
      <c r="AQ31" s="1431"/>
      <c r="AR31" s="1431"/>
      <c r="AS31" s="1431"/>
      <c r="AT31" s="1432"/>
    </row>
    <row r="32" spans="1:46" ht="14.25" customHeight="1">
      <c r="A32" s="1414"/>
      <c r="B32" s="1415"/>
      <c r="C32" s="1415"/>
      <c r="D32" s="1415"/>
      <c r="E32" s="1415"/>
      <c r="F32" s="1415"/>
      <c r="G32" s="1415"/>
      <c r="H32" s="1417"/>
      <c r="I32" s="1417"/>
      <c r="J32" s="1417"/>
      <c r="K32" s="1417"/>
      <c r="L32" s="1417"/>
      <c r="M32" s="1418"/>
      <c r="N32" s="1418"/>
      <c r="O32" s="1420"/>
      <c r="P32" s="1420"/>
      <c r="Q32" s="1420"/>
      <c r="R32" s="1420"/>
      <c r="S32" s="1420"/>
      <c r="T32" s="1420"/>
      <c r="U32" s="1420"/>
      <c r="V32" s="1420"/>
      <c r="W32" s="1422"/>
      <c r="X32" s="1422"/>
      <c r="Y32" s="1422"/>
      <c r="Z32" s="1422"/>
      <c r="AA32" s="1433"/>
      <c r="AB32" s="1433"/>
      <c r="AC32" s="1433"/>
      <c r="AD32" s="1433"/>
      <c r="AE32" s="1433"/>
      <c r="AF32" s="1433"/>
      <c r="AG32" s="1433"/>
      <c r="AH32" s="1433"/>
      <c r="AI32" s="1433"/>
      <c r="AJ32" s="1433"/>
      <c r="AK32" s="1430"/>
      <c r="AL32" s="1430"/>
      <c r="AM32" s="1430"/>
      <c r="AN32" s="1430"/>
      <c r="AO32" s="1430"/>
      <c r="AP32" s="1430"/>
      <c r="AQ32" s="1431"/>
      <c r="AR32" s="1431"/>
      <c r="AS32" s="1431"/>
      <c r="AT32" s="1432"/>
    </row>
    <row r="33" spans="1:46" ht="14.25" customHeight="1">
      <c r="A33" s="1414"/>
      <c r="B33" s="1415"/>
      <c r="C33" s="1415"/>
      <c r="D33" s="1415"/>
      <c r="E33" s="1415"/>
      <c r="F33" s="1415"/>
      <c r="G33" s="1415"/>
      <c r="H33" s="1417"/>
      <c r="I33" s="1417"/>
      <c r="J33" s="1417"/>
      <c r="K33" s="1417"/>
      <c r="L33" s="1417"/>
      <c r="M33" s="1418"/>
      <c r="N33" s="1418"/>
      <c r="O33" s="1420"/>
      <c r="P33" s="1420"/>
      <c r="Q33" s="1420"/>
      <c r="R33" s="1420"/>
      <c r="S33" s="1420"/>
      <c r="T33" s="1420"/>
      <c r="U33" s="1420"/>
      <c r="V33" s="1420"/>
      <c r="W33" s="1422"/>
      <c r="X33" s="1422"/>
      <c r="Y33" s="1422"/>
      <c r="Z33" s="1422"/>
      <c r="AA33" s="1433"/>
      <c r="AB33" s="1433"/>
      <c r="AC33" s="1433"/>
      <c r="AD33" s="1433"/>
      <c r="AE33" s="1433"/>
      <c r="AF33" s="1433"/>
      <c r="AG33" s="1433"/>
      <c r="AH33" s="1433"/>
      <c r="AI33" s="1433"/>
      <c r="AJ33" s="1433"/>
      <c r="AK33" s="1430"/>
      <c r="AL33" s="1430"/>
      <c r="AM33" s="1430"/>
      <c r="AN33" s="1430"/>
      <c r="AO33" s="1430"/>
      <c r="AP33" s="1430"/>
      <c r="AQ33" s="1431"/>
      <c r="AR33" s="1431"/>
      <c r="AS33" s="1431"/>
      <c r="AT33" s="1432"/>
    </row>
    <row r="34" spans="1:46" ht="14.25" customHeight="1">
      <c r="A34" s="1414"/>
      <c r="B34" s="1415"/>
      <c r="C34" s="1415"/>
      <c r="D34" s="1415"/>
      <c r="E34" s="1415"/>
      <c r="F34" s="1415"/>
      <c r="G34" s="1415"/>
      <c r="H34" s="1417"/>
      <c r="I34" s="1417"/>
      <c r="J34" s="1417"/>
      <c r="K34" s="1417"/>
      <c r="L34" s="1417"/>
      <c r="M34" s="1418"/>
      <c r="N34" s="1418"/>
      <c r="O34" s="1420"/>
      <c r="P34" s="1420"/>
      <c r="Q34" s="1420"/>
      <c r="R34" s="1420"/>
      <c r="S34" s="1420"/>
      <c r="T34" s="1420"/>
      <c r="U34" s="1420"/>
      <c r="V34" s="1420"/>
      <c r="W34" s="1422"/>
      <c r="X34" s="1422"/>
      <c r="Y34" s="1422"/>
      <c r="Z34" s="1422"/>
      <c r="AA34" s="1433"/>
      <c r="AB34" s="1433"/>
      <c r="AC34" s="1433"/>
      <c r="AD34" s="1433"/>
      <c r="AE34" s="1433"/>
      <c r="AF34" s="1433"/>
      <c r="AG34" s="1433"/>
      <c r="AH34" s="1433"/>
      <c r="AI34" s="1433"/>
      <c r="AJ34" s="1433"/>
      <c r="AK34" s="1430"/>
      <c r="AL34" s="1430"/>
      <c r="AM34" s="1430"/>
      <c r="AN34" s="1430"/>
      <c r="AO34" s="1430"/>
      <c r="AP34" s="1430"/>
      <c r="AQ34" s="1431"/>
      <c r="AR34" s="1431"/>
      <c r="AS34" s="1431"/>
      <c r="AT34" s="1432"/>
    </row>
    <row r="35" spans="1:46" ht="14.25" customHeight="1">
      <c r="A35" s="1414"/>
      <c r="B35" s="1415"/>
      <c r="C35" s="1415"/>
      <c r="D35" s="1415"/>
      <c r="E35" s="1415"/>
      <c r="F35" s="1415"/>
      <c r="G35" s="1415"/>
      <c r="H35" s="1417"/>
      <c r="I35" s="1417"/>
      <c r="J35" s="1417"/>
      <c r="K35" s="1417"/>
      <c r="L35" s="1417"/>
      <c r="M35" s="1418"/>
      <c r="N35" s="1418"/>
      <c r="O35" s="1420"/>
      <c r="P35" s="1420"/>
      <c r="Q35" s="1420"/>
      <c r="R35" s="1420"/>
      <c r="S35" s="1420"/>
      <c r="T35" s="1420"/>
      <c r="U35" s="1420"/>
      <c r="V35" s="1420"/>
      <c r="W35" s="1422"/>
      <c r="X35" s="1422"/>
      <c r="Y35" s="1422"/>
      <c r="Z35" s="1422"/>
      <c r="AA35" s="1433"/>
      <c r="AB35" s="1433"/>
      <c r="AC35" s="1433"/>
      <c r="AD35" s="1433"/>
      <c r="AE35" s="1433"/>
      <c r="AF35" s="1433"/>
      <c r="AG35" s="1433"/>
      <c r="AH35" s="1433"/>
      <c r="AI35" s="1433"/>
      <c r="AJ35" s="1433"/>
      <c r="AK35" s="1430"/>
      <c r="AL35" s="1430"/>
      <c r="AM35" s="1430"/>
      <c r="AN35" s="1430"/>
      <c r="AO35" s="1430"/>
      <c r="AP35" s="1430"/>
      <c r="AQ35" s="1431"/>
      <c r="AR35" s="1431"/>
      <c r="AS35" s="1431"/>
      <c r="AT35" s="1432"/>
    </row>
    <row r="36" spans="1:46" ht="13.5">
      <c r="A36" s="1414"/>
      <c r="B36" s="1415"/>
      <c r="C36" s="1415"/>
      <c r="D36" s="1415"/>
      <c r="E36" s="1415"/>
      <c r="F36" s="1415"/>
      <c r="G36" s="1415"/>
      <c r="H36" s="1417"/>
      <c r="I36" s="1417"/>
      <c r="J36" s="1417"/>
      <c r="K36" s="1417"/>
      <c r="L36" s="1417"/>
      <c r="M36" s="1418"/>
      <c r="N36" s="1418"/>
      <c r="O36" s="1420"/>
      <c r="P36" s="1420"/>
      <c r="Q36" s="1420"/>
      <c r="R36" s="1420"/>
      <c r="S36" s="1420"/>
      <c r="T36" s="1420"/>
      <c r="U36" s="1420"/>
      <c r="V36" s="1420"/>
      <c r="W36" s="1422"/>
      <c r="X36" s="1422"/>
      <c r="Y36" s="1422"/>
      <c r="Z36" s="1422"/>
      <c r="AA36" s="1433"/>
      <c r="AB36" s="1433"/>
      <c r="AC36" s="1433"/>
      <c r="AD36" s="1433"/>
      <c r="AE36" s="1433"/>
      <c r="AF36" s="1433"/>
      <c r="AG36" s="1433"/>
      <c r="AH36" s="1433"/>
      <c r="AI36" s="1433"/>
      <c r="AJ36" s="1433"/>
      <c r="AK36" s="1430"/>
      <c r="AL36" s="1430"/>
      <c r="AM36" s="1430"/>
      <c r="AN36" s="1430"/>
      <c r="AO36" s="1430"/>
      <c r="AP36" s="1430"/>
      <c r="AQ36" s="1431"/>
      <c r="AR36" s="1431"/>
      <c r="AS36" s="1431"/>
      <c r="AT36" s="1432"/>
    </row>
    <row r="37" spans="1:46" ht="13.5">
      <c r="A37" s="1437"/>
      <c r="B37" s="1438"/>
      <c r="C37" s="1438"/>
      <c r="D37" s="1438"/>
      <c r="E37" s="1438"/>
      <c r="F37" s="1438"/>
      <c r="G37" s="1438"/>
      <c r="H37" s="1439"/>
      <c r="I37" s="1439"/>
      <c r="J37" s="1439"/>
      <c r="K37" s="1439"/>
      <c r="L37" s="1439"/>
      <c r="M37" s="1418"/>
      <c r="N37" s="1418"/>
      <c r="O37" s="1440"/>
      <c r="P37" s="1440"/>
      <c r="Q37" s="1440"/>
      <c r="R37" s="1440"/>
      <c r="S37" s="1440"/>
      <c r="T37" s="1440"/>
      <c r="U37" s="1440"/>
      <c r="V37" s="1440"/>
      <c r="W37" s="1441"/>
      <c r="X37" s="1441"/>
      <c r="Y37" s="1441"/>
      <c r="Z37" s="1441"/>
      <c r="AA37" s="1442"/>
      <c r="AB37" s="1442"/>
      <c r="AC37" s="1442"/>
      <c r="AD37" s="1442"/>
      <c r="AE37" s="1442"/>
      <c r="AF37" s="1442"/>
      <c r="AG37" s="1442"/>
      <c r="AH37" s="1442"/>
      <c r="AI37" s="1442"/>
      <c r="AJ37" s="1442"/>
      <c r="AK37" s="1443"/>
      <c r="AL37" s="1443"/>
      <c r="AM37" s="1443"/>
      <c r="AN37" s="1443"/>
      <c r="AO37" s="1443"/>
      <c r="AP37" s="1443"/>
      <c r="AQ37" s="1444"/>
      <c r="AR37" s="1444"/>
      <c r="AS37" s="1444"/>
      <c r="AT37" s="1445"/>
    </row>
    <row r="38" spans="1:46" ht="13.5">
      <c r="A38" s="247"/>
      <c r="B38" s="247"/>
      <c r="C38" s="247"/>
      <c r="D38" s="247"/>
      <c r="E38" s="247"/>
      <c r="F38" s="247"/>
      <c r="G38" s="247"/>
      <c r="H38" s="248"/>
      <c r="I38" s="248"/>
      <c r="J38" s="248"/>
      <c r="K38" s="248"/>
      <c r="L38" s="248"/>
      <c r="M38" s="248"/>
      <c r="N38" s="248"/>
      <c r="O38" s="249"/>
      <c r="P38" s="249"/>
      <c r="Q38" s="249"/>
      <c r="R38" s="249"/>
      <c r="S38" s="249"/>
      <c r="T38" s="249"/>
      <c r="U38" s="249"/>
      <c r="V38" s="249"/>
      <c r="W38" s="249"/>
      <c r="X38" s="249"/>
      <c r="Y38" s="249"/>
      <c r="Z38" s="249"/>
      <c r="AA38" s="248"/>
      <c r="AB38" s="248"/>
      <c r="AC38" s="248"/>
      <c r="AD38" s="248"/>
      <c r="AE38" s="248"/>
      <c r="AF38" s="248"/>
      <c r="AG38" s="248"/>
      <c r="AH38" s="248"/>
      <c r="AI38" s="248"/>
      <c r="AJ38" s="248"/>
      <c r="AK38" s="250"/>
      <c r="AL38" s="250"/>
      <c r="AM38" s="250"/>
      <c r="AN38" s="250"/>
      <c r="AO38" s="250"/>
      <c r="AP38" s="250"/>
      <c r="AQ38" s="251"/>
      <c r="AR38" s="251"/>
      <c r="AS38" s="251"/>
      <c r="AT38" s="251"/>
    </row>
    <row r="39" spans="1:46" ht="13.5">
      <c r="A39" s="252"/>
      <c r="B39" s="252"/>
      <c r="C39" s="252"/>
      <c r="D39" s="252"/>
      <c r="E39" s="252"/>
      <c r="F39" s="252"/>
      <c r="G39" s="252"/>
      <c r="H39" s="253"/>
      <c r="I39" s="253"/>
      <c r="J39" s="253"/>
      <c r="K39" s="253"/>
      <c r="L39" s="253"/>
      <c r="M39" s="253"/>
      <c r="N39" s="253"/>
      <c r="O39" s="254"/>
      <c r="P39" s="254"/>
      <c r="Q39" s="254"/>
      <c r="R39" s="254"/>
      <c r="S39" s="254"/>
      <c r="T39" s="254"/>
      <c r="U39" s="254"/>
      <c r="V39" s="254"/>
      <c r="W39" s="254"/>
      <c r="X39" s="254"/>
      <c r="Y39" s="254"/>
      <c r="Z39" s="254"/>
      <c r="AA39" s="253"/>
      <c r="AB39" s="253"/>
      <c r="AC39" s="253"/>
      <c r="AD39" s="253"/>
      <c r="AE39" s="253"/>
      <c r="AF39" s="253"/>
      <c r="AG39" s="253"/>
      <c r="AH39" s="253"/>
      <c r="AI39" s="253"/>
      <c r="AJ39" s="1200" t="s">
        <v>830</v>
      </c>
      <c r="AK39" s="1200"/>
      <c r="AL39" s="1200"/>
      <c r="AM39" s="1200"/>
      <c r="AN39" s="1200"/>
      <c r="AO39" s="1346" t="s">
        <v>830</v>
      </c>
      <c r="AP39" s="1346"/>
      <c r="AQ39" s="1346"/>
      <c r="AR39" s="1346"/>
      <c r="AS39" s="1346"/>
      <c r="AT39" s="255"/>
    </row>
    <row r="40" ht="27" customHeight="1"/>
    <row r="44" ht="16.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3.5" customHeight="1"/>
    <row r="69" ht="13.5" customHeight="1"/>
    <row r="70" ht="13.5" customHeight="1"/>
    <row r="71" ht="13.5" customHeight="1"/>
  </sheetData>
  <sheetProtection password="DC6F" sheet="1"/>
  <mergeCells count="186">
    <mergeCell ref="AJ39:AN39"/>
    <mergeCell ref="AO39:AS39"/>
    <mergeCell ref="AA36:AJ37"/>
    <mergeCell ref="AK36:AP37"/>
    <mergeCell ref="AQ36:AR36"/>
    <mergeCell ref="AS36:AT36"/>
    <mergeCell ref="AQ37:AR37"/>
    <mergeCell ref="AS37:AT37"/>
    <mergeCell ref="AK34:AP35"/>
    <mergeCell ref="AQ34:AR34"/>
    <mergeCell ref="AS34:AT34"/>
    <mergeCell ref="AQ35:AR35"/>
    <mergeCell ref="AS35:AT35"/>
    <mergeCell ref="A36:G37"/>
    <mergeCell ref="H36:L37"/>
    <mergeCell ref="M36:N37"/>
    <mergeCell ref="O36:V37"/>
    <mergeCell ref="W36:Z37"/>
    <mergeCell ref="A34:G35"/>
    <mergeCell ref="H34:L35"/>
    <mergeCell ref="M34:N35"/>
    <mergeCell ref="O34:V35"/>
    <mergeCell ref="W34:Z35"/>
    <mergeCell ref="AA34:AJ35"/>
    <mergeCell ref="AA32:AJ33"/>
    <mergeCell ref="AK32:AP33"/>
    <mergeCell ref="AQ32:AR32"/>
    <mergeCell ref="AS32:AT32"/>
    <mergeCell ref="AQ33:AR33"/>
    <mergeCell ref="AS33:AT33"/>
    <mergeCell ref="AK30:AP31"/>
    <mergeCell ref="AQ30:AR30"/>
    <mergeCell ref="AS30:AT30"/>
    <mergeCell ref="AQ31:AR31"/>
    <mergeCell ref="AS31:AT31"/>
    <mergeCell ref="A32:G33"/>
    <mergeCell ref="H32:L33"/>
    <mergeCell ref="M32:N33"/>
    <mergeCell ref="O32:V33"/>
    <mergeCell ref="W32:Z33"/>
    <mergeCell ref="A30:G31"/>
    <mergeCell ref="H30:L31"/>
    <mergeCell ref="M30:N31"/>
    <mergeCell ref="O30:V31"/>
    <mergeCell ref="W30:Z31"/>
    <mergeCell ref="AA30:AJ31"/>
    <mergeCell ref="AA28:AJ29"/>
    <mergeCell ref="AK28:AP29"/>
    <mergeCell ref="AQ28:AR28"/>
    <mergeCell ref="AS28:AT28"/>
    <mergeCell ref="AQ29:AR29"/>
    <mergeCell ref="AS29:AT29"/>
    <mergeCell ref="AK26:AP27"/>
    <mergeCell ref="AQ26:AR26"/>
    <mergeCell ref="AS26:AT26"/>
    <mergeCell ref="AQ27:AR27"/>
    <mergeCell ref="AS27:AT27"/>
    <mergeCell ref="A28:G29"/>
    <mergeCell ref="H28:L29"/>
    <mergeCell ref="M28:N29"/>
    <mergeCell ref="O28:V29"/>
    <mergeCell ref="W28:Z29"/>
    <mergeCell ref="A26:G27"/>
    <mergeCell ref="H26:L27"/>
    <mergeCell ref="M26:N27"/>
    <mergeCell ref="O26:V27"/>
    <mergeCell ref="W26:Z27"/>
    <mergeCell ref="AA26:AJ27"/>
    <mergeCell ref="AA24:AJ25"/>
    <mergeCell ref="AK24:AP25"/>
    <mergeCell ref="AQ24:AR24"/>
    <mergeCell ref="AS24:AT24"/>
    <mergeCell ref="AQ25:AR25"/>
    <mergeCell ref="AS25:AT25"/>
    <mergeCell ref="AK22:AP23"/>
    <mergeCell ref="AQ22:AR22"/>
    <mergeCell ref="AS22:AT22"/>
    <mergeCell ref="AQ23:AR23"/>
    <mergeCell ref="AS23:AT23"/>
    <mergeCell ref="A24:G25"/>
    <mergeCell ref="H24:L25"/>
    <mergeCell ref="M24:N25"/>
    <mergeCell ref="O24:V25"/>
    <mergeCell ref="W24:Z25"/>
    <mergeCell ref="A22:G23"/>
    <mergeCell ref="H22:L23"/>
    <mergeCell ref="M22:N23"/>
    <mergeCell ref="O22:V23"/>
    <mergeCell ref="W22:Z23"/>
    <mergeCell ref="AA22:AJ23"/>
    <mergeCell ref="AA20:AJ21"/>
    <mergeCell ref="AK20:AP21"/>
    <mergeCell ref="AQ20:AR20"/>
    <mergeCell ref="AS20:AT20"/>
    <mergeCell ref="AQ21:AR21"/>
    <mergeCell ref="AS21:AT21"/>
    <mergeCell ref="AK18:AP19"/>
    <mergeCell ref="AQ18:AR18"/>
    <mergeCell ref="AS18:AT18"/>
    <mergeCell ref="AQ19:AR19"/>
    <mergeCell ref="AS19:AT19"/>
    <mergeCell ref="A20:G21"/>
    <mergeCell ref="H20:L21"/>
    <mergeCell ref="M20:N21"/>
    <mergeCell ref="O20:V21"/>
    <mergeCell ref="W20:Z21"/>
    <mergeCell ref="A18:G19"/>
    <mergeCell ref="H18:L19"/>
    <mergeCell ref="M18:N19"/>
    <mergeCell ref="O18:V19"/>
    <mergeCell ref="W18:Z19"/>
    <mergeCell ref="AA18:AJ19"/>
    <mergeCell ref="AA16:AJ17"/>
    <mergeCell ref="AK16:AP17"/>
    <mergeCell ref="AQ16:AR16"/>
    <mergeCell ref="AS16:AT16"/>
    <mergeCell ref="AQ17:AR17"/>
    <mergeCell ref="AS17:AT17"/>
    <mergeCell ref="AK14:AP15"/>
    <mergeCell ref="AQ14:AR14"/>
    <mergeCell ref="AS14:AT14"/>
    <mergeCell ref="AQ15:AR15"/>
    <mergeCell ref="AS15:AT15"/>
    <mergeCell ref="A16:G17"/>
    <mergeCell ref="H16:L17"/>
    <mergeCell ref="M16:N17"/>
    <mergeCell ref="O16:V17"/>
    <mergeCell ref="W16:Z17"/>
    <mergeCell ref="AQ12:AR12"/>
    <mergeCell ref="AS12:AT12"/>
    <mergeCell ref="AQ13:AR13"/>
    <mergeCell ref="AS13:AT13"/>
    <mergeCell ref="A14:G15"/>
    <mergeCell ref="H14:L15"/>
    <mergeCell ref="M14:N15"/>
    <mergeCell ref="O14:V15"/>
    <mergeCell ref="W14:Z15"/>
    <mergeCell ref="AA14:AJ15"/>
    <mergeCell ref="AS10:AT10"/>
    <mergeCell ref="AQ11:AR11"/>
    <mergeCell ref="AS11:AT11"/>
    <mergeCell ref="A12:G13"/>
    <mergeCell ref="H12:L13"/>
    <mergeCell ref="M12:N13"/>
    <mergeCell ref="O12:V13"/>
    <mergeCell ref="W12:Z13"/>
    <mergeCell ref="AA12:AJ13"/>
    <mergeCell ref="AK12:AP13"/>
    <mergeCell ref="AQ8:AT8"/>
    <mergeCell ref="AQ9:AT9"/>
    <mergeCell ref="A10:G11"/>
    <mergeCell ref="H10:L11"/>
    <mergeCell ref="M10:N11"/>
    <mergeCell ref="O10:V11"/>
    <mergeCell ref="W10:Z11"/>
    <mergeCell ref="AA10:AJ11"/>
    <mergeCell ref="AK10:AP11"/>
    <mergeCell ref="AQ10:AR10"/>
    <mergeCell ref="A5:AT5"/>
    <mergeCell ref="A6:L7"/>
    <mergeCell ref="M6:AT7"/>
    <mergeCell ref="A8:G9"/>
    <mergeCell ref="H8:L9"/>
    <mergeCell ref="M8:N9"/>
    <mergeCell ref="O8:V9"/>
    <mergeCell ref="W8:Z9"/>
    <mergeCell ref="AA8:AJ9"/>
    <mergeCell ref="AK8:AP9"/>
    <mergeCell ref="AG2:AM2"/>
    <mergeCell ref="AN2:AT2"/>
    <mergeCell ref="E3:K4"/>
    <mergeCell ref="L3:R4"/>
    <mergeCell ref="S3:Y4"/>
    <mergeCell ref="Z3:AF4"/>
    <mergeCell ref="AG3:AM4"/>
    <mergeCell ref="AN3:AT4"/>
    <mergeCell ref="A1:AB1"/>
    <mergeCell ref="AC1:AK1"/>
    <mergeCell ref="AL1:AN1"/>
    <mergeCell ref="AO1:AQ1"/>
    <mergeCell ref="AR1:AT1"/>
    <mergeCell ref="A2:D4"/>
    <mergeCell ref="E2:K2"/>
    <mergeCell ref="L2:R2"/>
    <mergeCell ref="S2:Y2"/>
    <mergeCell ref="Z2:AF2"/>
  </mergeCells>
  <dataValidations count="6">
    <dataValidation type="list" allowBlank="1" showInputMessage="1" showErrorMessage="1" sqref="AS10:AT39">
      <formula1>月リスト</formula1>
    </dataValidation>
    <dataValidation type="list" allowBlank="1" showInputMessage="1" showErrorMessage="1" sqref="AQ10:AR39">
      <formula1>年リスト</formula1>
    </dataValidation>
    <dataValidation type="list" allowBlank="1" showInputMessage="1" showErrorMessage="1" sqref="A10:G39">
      <formula1>申請種目リスト</formula1>
    </dataValidation>
    <dataValidation type="textLength" operator="lessThanOrEqual" allowBlank="1" showInputMessage="1" showErrorMessage="1" imeMode="off" sqref="AK10:AP39">
      <formula1>9</formula1>
    </dataValidation>
    <dataValidation allowBlank="1" showInputMessage="1" showErrorMessage="1" imeMode="on" sqref="H10:L39"/>
    <dataValidation type="list" allowBlank="1" showInputMessage="1" showErrorMessage="1" sqref="M10:N37">
      <formula1>"元請,下請"</formula1>
    </dataValidation>
  </dataValidations>
  <printOptions horizontalCentered="1"/>
  <pageMargins left="0.3937007874015748" right="0.3937007874015748" top="0.9448818897637796" bottom="0.35433070866141736" header="0.5118110236220472" footer="0.1968503937007874"/>
  <pageSetup fitToHeight="1" fitToWidth="1" horizontalDpi="600" verticalDpi="600" orientation="landscape" paperSize="9" r:id="rId3"/>
  <headerFooter>
    <oddHeader>&amp;L（様式第2号）&amp;C&amp;"ＭＳ Ｐゴシック,太字"&amp;16工事経歴一覧</oddHeader>
  </headerFooter>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T39"/>
  <sheetViews>
    <sheetView tabSelected="1" zoomScalePageLayoutView="0" workbookViewId="0" topLeftCell="A1">
      <selection activeCell="A1" sqref="A1:AB1"/>
    </sheetView>
  </sheetViews>
  <sheetFormatPr defaultColWidth="9.00390625" defaultRowHeight="13.5"/>
  <cols>
    <col min="1" max="46" width="2.875" style="27" customWidth="1"/>
    <col min="47" max="54" width="3.125" style="27" customWidth="1"/>
    <col min="55" max="16384" width="9.00390625" style="27" customWidth="1"/>
  </cols>
  <sheetData>
    <row r="1" spans="1:46" ht="27" customHeight="1">
      <c r="A1" s="1380"/>
      <c r="B1" s="1381"/>
      <c r="C1" s="1381"/>
      <c r="D1" s="1381"/>
      <c r="E1" s="1381"/>
      <c r="F1" s="1381"/>
      <c r="G1" s="1381"/>
      <c r="H1" s="1381"/>
      <c r="I1" s="1381"/>
      <c r="J1" s="1381"/>
      <c r="K1" s="1381"/>
      <c r="L1" s="1381"/>
      <c r="M1" s="1381"/>
      <c r="N1" s="1381"/>
      <c r="O1" s="1381"/>
      <c r="P1" s="1381"/>
      <c r="Q1" s="1381"/>
      <c r="R1" s="1381"/>
      <c r="S1" s="1381"/>
      <c r="T1" s="1381"/>
      <c r="U1" s="1381"/>
      <c r="V1" s="1381"/>
      <c r="W1" s="1381"/>
      <c r="X1" s="1381"/>
      <c r="Y1" s="1381"/>
      <c r="Z1" s="1381"/>
      <c r="AA1" s="1381"/>
      <c r="AB1" s="1382"/>
      <c r="AC1" s="1056"/>
      <c r="AD1" s="1046"/>
      <c r="AE1" s="1046"/>
      <c r="AF1" s="1046"/>
      <c r="AG1" s="1046"/>
      <c r="AH1" s="1046"/>
      <c r="AI1" s="1046"/>
      <c r="AJ1" s="1046"/>
      <c r="AK1" s="1125"/>
      <c r="AL1" s="1383" t="s">
        <v>989</v>
      </c>
      <c r="AM1" s="1383"/>
      <c r="AN1" s="1383"/>
      <c r="AO1" s="1383" t="s">
        <v>990</v>
      </c>
      <c r="AP1" s="1383"/>
      <c r="AQ1" s="1383"/>
      <c r="AR1" s="1383" t="s">
        <v>991</v>
      </c>
      <c r="AS1" s="1383"/>
      <c r="AT1" s="1383"/>
    </row>
    <row r="2" spans="1:46" ht="13.5">
      <c r="A2" s="1055" t="s">
        <v>596</v>
      </c>
      <c r="B2" s="1041"/>
      <c r="C2" s="1041"/>
      <c r="D2" s="1124"/>
      <c r="E2" s="964" t="s">
        <v>765</v>
      </c>
      <c r="F2" s="964"/>
      <c r="G2" s="964"/>
      <c r="H2" s="964"/>
      <c r="I2" s="964"/>
      <c r="J2" s="964"/>
      <c r="K2" s="964"/>
      <c r="L2" s="964" t="s">
        <v>766</v>
      </c>
      <c r="M2" s="964"/>
      <c r="N2" s="964"/>
      <c r="O2" s="964"/>
      <c r="P2" s="964"/>
      <c r="Q2" s="964"/>
      <c r="R2" s="964"/>
      <c r="S2" s="964" t="s">
        <v>767</v>
      </c>
      <c r="T2" s="964"/>
      <c r="U2" s="964"/>
      <c r="V2" s="964"/>
      <c r="W2" s="964"/>
      <c r="X2" s="964"/>
      <c r="Y2" s="964"/>
      <c r="Z2" s="964" t="s">
        <v>805</v>
      </c>
      <c r="AA2" s="964"/>
      <c r="AB2" s="964"/>
      <c r="AC2" s="964"/>
      <c r="AD2" s="964"/>
      <c r="AE2" s="964"/>
      <c r="AF2" s="964"/>
      <c r="AG2" s="964" t="s">
        <v>806</v>
      </c>
      <c r="AH2" s="964"/>
      <c r="AI2" s="964"/>
      <c r="AJ2" s="964"/>
      <c r="AK2" s="964"/>
      <c r="AL2" s="964"/>
      <c r="AM2" s="964"/>
      <c r="AN2" s="964" t="s">
        <v>807</v>
      </c>
      <c r="AO2" s="964"/>
      <c r="AP2" s="964"/>
      <c r="AQ2" s="964"/>
      <c r="AR2" s="964"/>
      <c r="AS2" s="964"/>
      <c r="AT2" s="964"/>
    </row>
    <row r="3" spans="1:46" ht="13.5">
      <c r="A3" s="892"/>
      <c r="B3" s="409"/>
      <c r="C3" s="409"/>
      <c r="D3" s="893"/>
      <c r="E3" s="1384" t="s">
        <v>992</v>
      </c>
      <c r="F3" s="1385"/>
      <c r="G3" s="1385"/>
      <c r="H3" s="1385"/>
      <c r="I3" s="1385"/>
      <c r="J3" s="1385"/>
      <c r="K3" s="1386"/>
      <c r="L3" s="1384" t="s">
        <v>993</v>
      </c>
      <c r="M3" s="1385"/>
      <c r="N3" s="1385"/>
      <c r="O3" s="1385"/>
      <c r="P3" s="1385"/>
      <c r="Q3" s="1385"/>
      <c r="R3" s="1386"/>
      <c r="S3" s="1384" t="s">
        <v>994</v>
      </c>
      <c r="T3" s="1385"/>
      <c r="U3" s="1385"/>
      <c r="V3" s="1385"/>
      <c r="W3" s="1385"/>
      <c r="X3" s="1385"/>
      <c r="Y3" s="1386"/>
      <c r="Z3" s="1384" t="s">
        <v>995</v>
      </c>
      <c r="AA3" s="1385"/>
      <c r="AB3" s="1385"/>
      <c r="AC3" s="1385"/>
      <c r="AD3" s="1385"/>
      <c r="AE3" s="1385"/>
      <c r="AF3" s="1386"/>
      <c r="AG3" s="1384" t="s">
        <v>996</v>
      </c>
      <c r="AH3" s="1385"/>
      <c r="AI3" s="1385"/>
      <c r="AJ3" s="1385"/>
      <c r="AK3" s="1385"/>
      <c r="AL3" s="1385"/>
      <c r="AM3" s="1386"/>
      <c r="AN3" s="1384" t="s">
        <v>997</v>
      </c>
      <c r="AO3" s="1385"/>
      <c r="AP3" s="1385"/>
      <c r="AQ3" s="1385"/>
      <c r="AR3" s="1385"/>
      <c r="AS3" s="1385"/>
      <c r="AT3" s="1386"/>
    </row>
    <row r="4" spans="1:46" ht="13.5">
      <c r="A4" s="1056"/>
      <c r="B4" s="1046"/>
      <c r="C4" s="1046"/>
      <c r="D4" s="1125"/>
      <c r="E4" s="1387"/>
      <c r="F4" s="1388"/>
      <c r="G4" s="1388"/>
      <c r="H4" s="1388"/>
      <c r="I4" s="1388"/>
      <c r="J4" s="1388"/>
      <c r="K4" s="1389"/>
      <c r="L4" s="1387"/>
      <c r="M4" s="1388"/>
      <c r="N4" s="1388"/>
      <c r="O4" s="1388"/>
      <c r="P4" s="1388"/>
      <c r="Q4" s="1388"/>
      <c r="R4" s="1389"/>
      <c r="S4" s="1387"/>
      <c r="T4" s="1388"/>
      <c r="U4" s="1388"/>
      <c r="V4" s="1388"/>
      <c r="W4" s="1388"/>
      <c r="X4" s="1388"/>
      <c r="Y4" s="1389"/>
      <c r="Z4" s="1387"/>
      <c r="AA4" s="1388"/>
      <c r="AB4" s="1388"/>
      <c r="AC4" s="1388"/>
      <c r="AD4" s="1388"/>
      <c r="AE4" s="1388"/>
      <c r="AF4" s="1389"/>
      <c r="AG4" s="1387"/>
      <c r="AH4" s="1388"/>
      <c r="AI4" s="1388"/>
      <c r="AJ4" s="1388"/>
      <c r="AK4" s="1388"/>
      <c r="AL4" s="1388"/>
      <c r="AM4" s="1389"/>
      <c r="AN4" s="1387"/>
      <c r="AO4" s="1388"/>
      <c r="AP4" s="1388"/>
      <c r="AQ4" s="1388"/>
      <c r="AR4" s="1388"/>
      <c r="AS4" s="1388"/>
      <c r="AT4" s="1389"/>
    </row>
    <row r="5" spans="1:46" ht="7.5" customHeight="1">
      <c r="A5" s="1390"/>
      <c r="B5" s="1390"/>
      <c r="C5" s="1390"/>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0"/>
      <c r="AH5" s="1390"/>
      <c r="AI5" s="1390"/>
      <c r="AJ5" s="1390"/>
      <c r="AK5" s="1390"/>
      <c r="AL5" s="1390"/>
      <c r="AM5" s="1390"/>
      <c r="AN5" s="1390"/>
      <c r="AO5" s="1390"/>
      <c r="AP5" s="1390"/>
      <c r="AQ5" s="1390"/>
      <c r="AR5" s="1390"/>
      <c r="AS5" s="1390"/>
      <c r="AT5" s="1390"/>
    </row>
    <row r="6" spans="1:46" ht="13.5">
      <c r="A6" s="1055" t="s">
        <v>978</v>
      </c>
      <c r="B6" s="1041"/>
      <c r="C6" s="1041"/>
      <c r="D6" s="1041"/>
      <c r="E6" s="1041"/>
      <c r="F6" s="1041"/>
      <c r="G6" s="1041"/>
      <c r="H6" s="1041"/>
      <c r="I6" s="1041"/>
      <c r="J6" s="1041"/>
      <c r="K6" s="1041"/>
      <c r="L6" s="1124"/>
      <c r="M6" s="1391" t="s">
        <v>979</v>
      </c>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392"/>
      <c r="AN6" s="1392"/>
      <c r="AO6" s="1392"/>
      <c r="AP6" s="1392"/>
      <c r="AQ6" s="1392"/>
      <c r="AR6" s="1392"/>
      <c r="AS6" s="1392"/>
      <c r="AT6" s="1393"/>
    </row>
    <row r="7" spans="1:46" ht="14.25" customHeight="1">
      <c r="A7" s="1056"/>
      <c r="B7" s="1046"/>
      <c r="C7" s="1046"/>
      <c r="D7" s="1046"/>
      <c r="E7" s="1046"/>
      <c r="F7" s="1046"/>
      <c r="G7" s="1046"/>
      <c r="H7" s="1046"/>
      <c r="I7" s="1046"/>
      <c r="J7" s="1046"/>
      <c r="K7" s="1046"/>
      <c r="L7" s="1125"/>
      <c r="M7" s="1394"/>
      <c r="N7" s="1395"/>
      <c r="O7" s="1395"/>
      <c r="P7" s="1395"/>
      <c r="Q7" s="1395"/>
      <c r="R7" s="1395"/>
      <c r="S7" s="1395"/>
      <c r="T7" s="1395"/>
      <c r="U7" s="1395"/>
      <c r="V7" s="1395"/>
      <c r="W7" s="1395"/>
      <c r="X7" s="1395"/>
      <c r="Y7" s="1395"/>
      <c r="Z7" s="1395"/>
      <c r="AA7" s="1395"/>
      <c r="AB7" s="1395"/>
      <c r="AC7" s="1395"/>
      <c r="AD7" s="1395"/>
      <c r="AE7" s="1395"/>
      <c r="AF7" s="1395"/>
      <c r="AG7" s="1395"/>
      <c r="AH7" s="1395"/>
      <c r="AI7" s="1395"/>
      <c r="AJ7" s="1395"/>
      <c r="AK7" s="1395"/>
      <c r="AL7" s="1395"/>
      <c r="AM7" s="1395"/>
      <c r="AN7" s="1395"/>
      <c r="AO7" s="1395"/>
      <c r="AP7" s="1395"/>
      <c r="AQ7" s="1395"/>
      <c r="AR7" s="1395"/>
      <c r="AS7" s="1395"/>
      <c r="AT7" s="1396"/>
    </row>
    <row r="8" spans="1:46" ht="14.25" customHeight="1">
      <c r="A8" s="1397" t="s">
        <v>980</v>
      </c>
      <c r="B8" s="1398"/>
      <c r="C8" s="1398"/>
      <c r="D8" s="1398"/>
      <c r="E8" s="1398"/>
      <c r="F8" s="1398"/>
      <c r="G8" s="1398"/>
      <c r="H8" s="1398" t="s">
        <v>981</v>
      </c>
      <c r="I8" s="1398"/>
      <c r="J8" s="1398"/>
      <c r="K8" s="1398"/>
      <c r="L8" s="1398"/>
      <c r="M8" s="1401" t="s">
        <v>982</v>
      </c>
      <c r="N8" s="1398"/>
      <c r="O8" s="1398" t="s">
        <v>983</v>
      </c>
      <c r="P8" s="1398"/>
      <c r="Q8" s="1398"/>
      <c r="R8" s="1398"/>
      <c r="S8" s="1398"/>
      <c r="T8" s="1398"/>
      <c r="U8" s="1398"/>
      <c r="V8" s="1398"/>
      <c r="W8" s="1402" t="s">
        <v>984</v>
      </c>
      <c r="X8" s="1402"/>
      <c r="Y8" s="1402"/>
      <c r="Z8" s="1403"/>
      <c r="AA8" s="1398" t="s">
        <v>985</v>
      </c>
      <c r="AB8" s="1398"/>
      <c r="AC8" s="1398"/>
      <c r="AD8" s="1398"/>
      <c r="AE8" s="1398"/>
      <c r="AF8" s="1398"/>
      <c r="AG8" s="1398"/>
      <c r="AH8" s="1398"/>
      <c r="AI8" s="1398"/>
      <c r="AJ8" s="1398"/>
      <c r="AK8" s="1406" t="s">
        <v>986</v>
      </c>
      <c r="AL8" s="1406"/>
      <c r="AM8" s="1406"/>
      <c r="AN8" s="1406"/>
      <c r="AO8" s="1406"/>
      <c r="AP8" s="1406"/>
      <c r="AQ8" s="1408" t="s">
        <v>987</v>
      </c>
      <c r="AR8" s="1408"/>
      <c r="AS8" s="1408"/>
      <c r="AT8" s="1409"/>
    </row>
    <row r="9" spans="1:46" ht="14.25" customHeight="1">
      <c r="A9" s="1399"/>
      <c r="B9" s="1400"/>
      <c r="C9" s="1400"/>
      <c r="D9" s="1400"/>
      <c r="E9" s="1400"/>
      <c r="F9" s="1400"/>
      <c r="G9" s="1400"/>
      <c r="H9" s="1400"/>
      <c r="I9" s="1400"/>
      <c r="J9" s="1400"/>
      <c r="K9" s="1400"/>
      <c r="L9" s="1400"/>
      <c r="M9" s="1400"/>
      <c r="N9" s="1400"/>
      <c r="O9" s="1400"/>
      <c r="P9" s="1400"/>
      <c r="Q9" s="1400"/>
      <c r="R9" s="1400"/>
      <c r="S9" s="1400"/>
      <c r="T9" s="1400"/>
      <c r="U9" s="1400"/>
      <c r="V9" s="1400"/>
      <c r="W9" s="1404"/>
      <c r="X9" s="1404"/>
      <c r="Y9" s="1404"/>
      <c r="Z9" s="1405"/>
      <c r="AA9" s="1400"/>
      <c r="AB9" s="1400"/>
      <c r="AC9" s="1400"/>
      <c r="AD9" s="1400"/>
      <c r="AE9" s="1400"/>
      <c r="AF9" s="1400"/>
      <c r="AG9" s="1400"/>
      <c r="AH9" s="1400"/>
      <c r="AI9" s="1400"/>
      <c r="AJ9" s="1400"/>
      <c r="AK9" s="1407"/>
      <c r="AL9" s="1407"/>
      <c r="AM9" s="1407"/>
      <c r="AN9" s="1407"/>
      <c r="AO9" s="1407"/>
      <c r="AP9" s="1407"/>
      <c r="AQ9" s="1410" t="s">
        <v>988</v>
      </c>
      <c r="AR9" s="1410"/>
      <c r="AS9" s="1410"/>
      <c r="AT9" s="1411"/>
    </row>
    <row r="10" spans="1:46" ht="12.75" customHeight="1">
      <c r="A10" s="1412" t="s">
        <v>491</v>
      </c>
      <c r="B10" s="1413"/>
      <c r="C10" s="1413"/>
      <c r="D10" s="1413"/>
      <c r="E10" s="1413"/>
      <c r="F10" s="1413"/>
      <c r="G10" s="1413"/>
      <c r="H10" s="1416" t="s">
        <v>998</v>
      </c>
      <c r="I10" s="1416"/>
      <c r="J10" s="1416"/>
      <c r="K10" s="1416"/>
      <c r="L10" s="1416"/>
      <c r="M10" s="1418" t="s">
        <v>1029</v>
      </c>
      <c r="N10" s="1418"/>
      <c r="O10" s="1419" t="s">
        <v>1055</v>
      </c>
      <c r="P10" s="1419"/>
      <c r="Q10" s="1419"/>
      <c r="R10" s="1419"/>
      <c r="S10" s="1419"/>
      <c r="T10" s="1419"/>
      <c r="U10" s="1419"/>
      <c r="V10" s="1419"/>
      <c r="W10" s="1421" t="s">
        <v>76</v>
      </c>
      <c r="X10" s="1421"/>
      <c r="Y10" s="1421"/>
      <c r="Z10" s="1421"/>
      <c r="AA10" s="1423" t="s">
        <v>1062</v>
      </c>
      <c r="AB10" s="1424"/>
      <c r="AC10" s="1424"/>
      <c r="AD10" s="1424"/>
      <c r="AE10" s="1424"/>
      <c r="AF10" s="1424"/>
      <c r="AG10" s="1424"/>
      <c r="AH10" s="1424"/>
      <c r="AI10" s="1424"/>
      <c r="AJ10" s="1425"/>
      <c r="AK10" s="1429">
        <v>30000</v>
      </c>
      <c r="AL10" s="1429"/>
      <c r="AM10" s="1429"/>
      <c r="AN10" s="1429"/>
      <c r="AO10" s="1429"/>
      <c r="AP10" s="1429"/>
      <c r="AQ10" s="1431" t="s">
        <v>320</v>
      </c>
      <c r="AR10" s="1431"/>
      <c r="AS10" s="1431" t="s">
        <v>321</v>
      </c>
      <c r="AT10" s="1432"/>
    </row>
    <row r="11" spans="1:46" ht="12.75" customHeight="1">
      <c r="A11" s="1414"/>
      <c r="B11" s="1415"/>
      <c r="C11" s="1415"/>
      <c r="D11" s="1415"/>
      <c r="E11" s="1415"/>
      <c r="F11" s="1415"/>
      <c r="G11" s="1415"/>
      <c r="H11" s="1417"/>
      <c r="I11" s="1417"/>
      <c r="J11" s="1417"/>
      <c r="K11" s="1417"/>
      <c r="L11" s="1417"/>
      <c r="M11" s="1418"/>
      <c r="N11" s="1418"/>
      <c r="O11" s="1420"/>
      <c r="P11" s="1420"/>
      <c r="Q11" s="1420"/>
      <c r="R11" s="1420"/>
      <c r="S11" s="1420"/>
      <c r="T11" s="1420"/>
      <c r="U11" s="1420"/>
      <c r="V11" s="1420"/>
      <c r="W11" s="1422"/>
      <c r="X11" s="1422"/>
      <c r="Y11" s="1422"/>
      <c r="Z11" s="1422"/>
      <c r="AA11" s="1426"/>
      <c r="AB11" s="1427"/>
      <c r="AC11" s="1427"/>
      <c r="AD11" s="1427"/>
      <c r="AE11" s="1427"/>
      <c r="AF11" s="1427"/>
      <c r="AG11" s="1427"/>
      <c r="AH11" s="1427"/>
      <c r="AI11" s="1427"/>
      <c r="AJ11" s="1428"/>
      <c r="AK11" s="1430"/>
      <c r="AL11" s="1430"/>
      <c r="AM11" s="1430"/>
      <c r="AN11" s="1430"/>
      <c r="AO11" s="1430"/>
      <c r="AP11" s="1430"/>
      <c r="AQ11" s="1431" t="s">
        <v>321</v>
      </c>
      <c r="AR11" s="1431"/>
      <c r="AS11" s="1431" t="s">
        <v>320</v>
      </c>
      <c r="AT11" s="1432"/>
    </row>
    <row r="12" spans="1:46" ht="12.75" customHeight="1">
      <c r="A12" s="1414" t="s">
        <v>491</v>
      </c>
      <c r="B12" s="1415"/>
      <c r="C12" s="1415"/>
      <c r="D12" s="1415"/>
      <c r="E12" s="1415"/>
      <c r="F12" s="1415"/>
      <c r="G12" s="1415"/>
      <c r="H12" s="1417" t="s">
        <v>76</v>
      </c>
      <c r="I12" s="1417"/>
      <c r="J12" s="1417"/>
      <c r="K12" s="1417"/>
      <c r="L12" s="1417"/>
      <c r="M12" s="1418" t="s">
        <v>1031</v>
      </c>
      <c r="N12" s="1418"/>
      <c r="O12" s="1420" t="s">
        <v>1064</v>
      </c>
      <c r="P12" s="1420"/>
      <c r="Q12" s="1420"/>
      <c r="R12" s="1420"/>
      <c r="S12" s="1420"/>
      <c r="T12" s="1420"/>
      <c r="U12" s="1420"/>
      <c r="V12" s="1420"/>
      <c r="W12" s="1422" t="s">
        <v>76</v>
      </c>
      <c r="X12" s="1422"/>
      <c r="Y12" s="1422"/>
      <c r="Z12" s="1422"/>
      <c r="AA12" s="1433" t="s">
        <v>1063</v>
      </c>
      <c r="AB12" s="1433"/>
      <c r="AC12" s="1433"/>
      <c r="AD12" s="1433"/>
      <c r="AE12" s="1433"/>
      <c r="AF12" s="1433"/>
      <c r="AG12" s="1433"/>
      <c r="AH12" s="1433"/>
      <c r="AI12" s="1433"/>
      <c r="AJ12" s="1433"/>
      <c r="AK12" s="1430">
        <v>100000</v>
      </c>
      <c r="AL12" s="1430"/>
      <c r="AM12" s="1430"/>
      <c r="AN12" s="1430"/>
      <c r="AO12" s="1430"/>
      <c r="AP12" s="1430"/>
      <c r="AQ12" s="1431" t="s">
        <v>320</v>
      </c>
      <c r="AR12" s="1431"/>
      <c r="AS12" s="1431" t="s">
        <v>324</v>
      </c>
      <c r="AT12" s="1432"/>
    </row>
    <row r="13" spans="1:46" ht="12.75" customHeight="1">
      <c r="A13" s="1414"/>
      <c r="B13" s="1415"/>
      <c r="C13" s="1415"/>
      <c r="D13" s="1415"/>
      <c r="E13" s="1415"/>
      <c r="F13" s="1415"/>
      <c r="G13" s="1415"/>
      <c r="H13" s="1417"/>
      <c r="I13" s="1417"/>
      <c r="J13" s="1417"/>
      <c r="K13" s="1417"/>
      <c r="L13" s="1417"/>
      <c r="M13" s="1418"/>
      <c r="N13" s="1418"/>
      <c r="O13" s="1420"/>
      <c r="P13" s="1420"/>
      <c r="Q13" s="1420"/>
      <c r="R13" s="1420"/>
      <c r="S13" s="1420"/>
      <c r="T13" s="1420"/>
      <c r="U13" s="1420"/>
      <c r="V13" s="1420"/>
      <c r="W13" s="1422"/>
      <c r="X13" s="1422"/>
      <c r="Y13" s="1422"/>
      <c r="Z13" s="1422"/>
      <c r="AA13" s="1433"/>
      <c r="AB13" s="1433"/>
      <c r="AC13" s="1433"/>
      <c r="AD13" s="1433"/>
      <c r="AE13" s="1433"/>
      <c r="AF13" s="1433"/>
      <c r="AG13" s="1433"/>
      <c r="AH13" s="1433"/>
      <c r="AI13" s="1433"/>
      <c r="AJ13" s="1433"/>
      <c r="AK13" s="1430"/>
      <c r="AL13" s="1430"/>
      <c r="AM13" s="1430"/>
      <c r="AN13" s="1430"/>
      <c r="AO13" s="1430"/>
      <c r="AP13" s="1430"/>
      <c r="AQ13" s="1431" t="s">
        <v>321</v>
      </c>
      <c r="AR13" s="1431"/>
      <c r="AS13" s="1431" t="s">
        <v>321</v>
      </c>
      <c r="AT13" s="1432"/>
    </row>
    <row r="14" spans="1:46" ht="12.75" customHeight="1">
      <c r="A14" s="1414" t="s">
        <v>602</v>
      </c>
      <c r="B14" s="1415"/>
      <c r="C14" s="1415"/>
      <c r="D14" s="1415"/>
      <c r="E14" s="1415"/>
      <c r="F14" s="1415"/>
      <c r="G14" s="1415"/>
      <c r="H14" s="1417" t="s">
        <v>999</v>
      </c>
      <c r="I14" s="1417"/>
      <c r="J14" s="1417"/>
      <c r="K14" s="1417"/>
      <c r="L14" s="1417"/>
      <c r="M14" s="1418" t="s">
        <v>1031</v>
      </c>
      <c r="N14" s="1418"/>
      <c r="O14" s="1420" t="s">
        <v>1056</v>
      </c>
      <c r="P14" s="1420"/>
      <c r="Q14" s="1420"/>
      <c r="R14" s="1420"/>
      <c r="S14" s="1420"/>
      <c r="T14" s="1420"/>
      <c r="U14" s="1420"/>
      <c r="V14" s="1420"/>
      <c r="W14" s="1422" t="s">
        <v>76</v>
      </c>
      <c r="X14" s="1422"/>
      <c r="Y14" s="1422"/>
      <c r="Z14" s="1422"/>
      <c r="AA14" s="1433" t="s">
        <v>1061</v>
      </c>
      <c r="AB14" s="1433"/>
      <c r="AC14" s="1433"/>
      <c r="AD14" s="1433"/>
      <c r="AE14" s="1433"/>
      <c r="AF14" s="1433"/>
      <c r="AG14" s="1433"/>
      <c r="AH14" s="1433"/>
      <c r="AI14" s="1433"/>
      <c r="AJ14" s="1433"/>
      <c r="AK14" s="1430">
        <v>300000</v>
      </c>
      <c r="AL14" s="1430"/>
      <c r="AM14" s="1430"/>
      <c r="AN14" s="1430"/>
      <c r="AO14" s="1430"/>
      <c r="AP14" s="1430"/>
      <c r="AQ14" s="1431" t="s">
        <v>319</v>
      </c>
      <c r="AR14" s="1431"/>
      <c r="AS14" s="1431" t="s">
        <v>323</v>
      </c>
      <c r="AT14" s="1432"/>
    </row>
    <row r="15" spans="1:46" ht="12.75" customHeight="1">
      <c r="A15" s="1414"/>
      <c r="B15" s="1415"/>
      <c r="C15" s="1415"/>
      <c r="D15" s="1415"/>
      <c r="E15" s="1415"/>
      <c r="F15" s="1415"/>
      <c r="G15" s="1415"/>
      <c r="H15" s="1417"/>
      <c r="I15" s="1417"/>
      <c r="J15" s="1417"/>
      <c r="K15" s="1417"/>
      <c r="L15" s="1417"/>
      <c r="M15" s="1418"/>
      <c r="N15" s="1418"/>
      <c r="O15" s="1420"/>
      <c r="P15" s="1420"/>
      <c r="Q15" s="1420"/>
      <c r="R15" s="1420"/>
      <c r="S15" s="1420"/>
      <c r="T15" s="1420"/>
      <c r="U15" s="1420"/>
      <c r="V15" s="1420"/>
      <c r="W15" s="1422"/>
      <c r="X15" s="1422"/>
      <c r="Y15" s="1422"/>
      <c r="Z15" s="1422"/>
      <c r="AA15" s="1433"/>
      <c r="AB15" s="1433"/>
      <c r="AC15" s="1433"/>
      <c r="AD15" s="1433"/>
      <c r="AE15" s="1433"/>
      <c r="AF15" s="1433"/>
      <c r="AG15" s="1433"/>
      <c r="AH15" s="1433"/>
      <c r="AI15" s="1433"/>
      <c r="AJ15" s="1433"/>
      <c r="AK15" s="1430"/>
      <c r="AL15" s="1430"/>
      <c r="AM15" s="1430"/>
      <c r="AN15" s="1430"/>
      <c r="AO15" s="1430"/>
      <c r="AP15" s="1430"/>
      <c r="AQ15" s="1431" t="s">
        <v>321</v>
      </c>
      <c r="AR15" s="1431"/>
      <c r="AS15" s="1431" t="s">
        <v>320</v>
      </c>
      <c r="AT15" s="1432"/>
    </row>
    <row r="16" spans="1:46" ht="12.75" customHeight="1">
      <c r="A16" s="1414" t="s">
        <v>516</v>
      </c>
      <c r="B16" s="1415"/>
      <c r="C16" s="1415"/>
      <c r="D16" s="1415"/>
      <c r="E16" s="1415"/>
      <c r="F16" s="1415"/>
      <c r="G16" s="1415"/>
      <c r="H16" s="1417" t="s">
        <v>998</v>
      </c>
      <c r="I16" s="1417"/>
      <c r="J16" s="1417"/>
      <c r="K16" s="1417"/>
      <c r="L16" s="1417"/>
      <c r="M16" s="1418" t="s">
        <v>1029</v>
      </c>
      <c r="N16" s="1418"/>
      <c r="O16" s="1420" t="s">
        <v>1057</v>
      </c>
      <c r="P16" s="1420"/>
      <c r="Q16" s="1420"/>
      <c r="R16" s="1420"/>
      <c r="S16" s="1420"/>
      <c r="T16" s="1420"/>
      <c r="U16" s="1420"/>
      <c r="V16" s="1420"/>
      <c r="W16" s="1422" t="s">
        <v>76</v>
      </c>
      <c r="X16" s="1422"/>
      <c r="Y16" s="1422"/>
      <c r="Z16" s="1422"/>
      <c r="AA16" s="1433" t="s">
        <v>1060</v>
      </c>
      <c r="AB16" s="1433"/>
      <c r="AC16" s="1433"/>
      <c r="AD16" s="1433"/>
      <c r="AE16" s="1433"/>
      <c r="AF16" s="1433"/>
      <c r="AG16" s="1433"/>
      <c r="AH16" s="1433"/>
      <c r="AI16" s="1433"/>
      <c r="AJ16" s="1433"/>
      <c r="AK16" s="1430">
        <v>80000</v>
      </c>
      <c r="AL16" s="1430"/>
      <c r="AM16" s="1430"/>
      <c r="AN16" s="1430"/>
      <c r="AO16" s="1430"/>
      <c r="AP16" s="1430"/>
      <c r="AQ16" s="1431" t="s">
        <v>320</v>
      </c>
      <c r="AR16" s="1431"/>
      <c r="AS16" s="1431" t="s">
        <v>322</v>
      </c>
      <c r="AT16" s="1432"/>
    </row>
    <row r="17" spans="1:46" ht="12.75" customHeight="1">
      <c r="A17" s="1414"/>
      <c r="B17" s="1415"/>
      <c r="C17" s="1415"/>
      <c r="D17" s="1415"/>
      <c r="E17" s="1415"/>
      <c r="F17" s="1415"/>
      <c r="G17" s="1415"/>
      <c r="H17" s="1417"/>
      <c r="I17" s="1417"/>
      <c r="J17" s="1417"/>
      <c r="K17" s="1417"/>
      <c r="L17" s="1417"/>
      <c r="M17" s="1418"/>
      <c r="N17" s="1418"/>
      <c r="O17" s="1420"/>
      <c r="P17" s="1420"/>
      <c r="Q17" s="1420"/>
      <c r="R17" s="1420"/>
      <c r="S17" s="1420"/>
      <c r="T17" s="1420"/>
      <c r="U17" s="1420"/>
      <c r="V17" s="1420"/>
      <c r="W17" s="1422"/>
      <c r="X17" s="1422"/>
      <c r="Y17" s="1422"/>
      <c r="Z17" s="1422"/>
      <c r="AA17" s="1433"/>
      <c r="AB17" s="1433"/>
      <c r="AC17" s="1433"/>
      <c r="AD17" s="1433"/>
      <c r="AE17" s="1433"/>
      <c r="AF17" s="1433"/>
      <c r="AG17" s="1433"/>
      <c r="AH17" s="1433"/>
      <c r="AI17" s="1433"/>
      <c r="AJ17" s="1433"/>
      <c r="AK17" s="1430"/>
      <c r="AL17" s="1430"/>
      <c r="AM17" s="1430"/>
      <c r="AN17" s="1430"/>
      <c r="AO17" s="1430"/>
      <c r="AP17" s="1430"/>
      <c r="AQ17" s="1431" t="s">
        <v>321</v>
      </c>
      <c r="AR17" s="1431"/>
      <c r="AS17" s="1431" t="s">
        <v>319</v>
      </c>
      <c r="AT17" s="1432"/>
    </row>
    <row r="18" spans="1:46" ht="12.75" customHeight="1">
      <c r="A18" s="1414" t="s">
        <v>517</v>
      </c>
      <c r="B18" s="1415"/>
      <c r="C18" s="1415"/>
      <c r="D18" s="1415"/>
      <c r="E18" s="1415"/>
      <c r="F18" s="1415"/>
      <c r="G18" s="1415"/>
      <c r="H18" s="1417" t="s">
        <v>1000</v>
      </c>
      <c r="I18" s="1417"/>
      <c r="J18" s="1417"/>
      <c r="K18" s="1417"/>
      <c r="L18" s="1417"/>
      <c r="M18" s="1418" t="s">
        <v>1029</v>
      </c>
      <c r="N18" s="1418"/>
      <c r="O18" s="1420" t="s">
        <v>1058</v>
      </c>
      <c r="P18" s="1420"/>
      <c r="Q18" s="1420"/>
      <c r="R18" s="1420"/>
      <c r="S18" s="1420"/>
      <c r="T18" s="1420"/>
      <c r="U18" s="1420"/>
      <c r="V18" s="1420"/>
      <c r="W18" s="1422" t="s">
        <v>76</v>
      </c>
      <c r="X18" s="1422"/>
      <c r="Y18" s="1422"/>
      <c r="Z18" s="1422"/>
      <c r="AA18" s="1434" t="s">
        <v>1059</v>
      </c>
      <c r="AB18" s="1435"/>
      <c r="AC18" s="1435"/>
      <c r="AD18" s="1435"/>
      <c r="AE18" s="1435"/>
      <c r="AF18" s="1435"/>
      <c r="AG18" s="1435"/>
      <c r="AH18" s="1435"/>
      <c r="AI18" s="1435"/>
      <c r="AJ18" s="1436"/>
      <c r="AK18" s="1430">
        <v>25000</v>
      </c>
      <c r="AL18" s="1430"/>
      <c r="AM18" s="1430"/>
      <c r="AN18" s="1430"/>
      <c r="AO18" s="1430"/>
      <c r="AP18" s="1430"/>
      <c r="AQ18" s="1431" t="s">
        <v>320</v>
      </c>
      <c r="AR18" s="1431"/>
      <c r="AS18" s="1431" t="s">
        <v>325</v>
      </c>
      <c r="AT18" s="1432"/>
    </row>
    <row r="19" spans="1:46" ht="12.75" customHeight="1">
      <c r="A19" s="1414"/>
      <c r="B19" s="1415"/>
      <c r="C19" s="1415"/>
      <c r="D19" s="1415"/>
      <c r="E19" s="1415"/>
      <c r="F19" s="1415"/>
      <c r="G19" s="1415"/>
      <c r="H19" s="1417"/>
      <c r="I19" s="1417"/>
      <c r="J19" s="1417"/>
      <c r="K19" s="1417"/>
      <c r="L19" s="1417"/>
      <c r="M19" s="1418"/>
      <c r="N19" s="1418"/>
      <c r="O19" s="1420"/>
      <c r="P19" s="1420"/>
      <c r="Q19" s="1420"/>
      <c r="R19" s="1420"/>
      <c r="S19" s="1420"/>
      <c r="T19" s="1420"/>
      <c r="U19" s="1420"/>
      <c r="V19" s="1420"/>
      <c r="W19" s="1422"/>
      <c r="X19" s="1422"/>
      <c r="Y19" s="1422"/>
      <c r="Z19" s="1422"/>
      <c r="AA19" s="1426"/>
      <c r="AB19" s="1427"/>
      <c r="AC19" s="1427"/>
      <c r="AD19" s="1427"/>
      <c r="AE19" s="1427"/>
      <c r="AF19" s="1427"/>
      <c r="AG19" s="1427"/>
      <c r="AH19" s="1427"/>
      <c r="AI19" s="1427"/>
      <c r="AJ19" s="1428"/>
      <c r="AK19" s="1430"/>
      <c r="AL19" s="1430"/>
      <c r="AM19" s="1430"/>
      <c r="AN19" s="1430"/>
      <c r="AO19" s="1430"/>
      <c r="AP19" s="1430"/>
      <c r="AQ19" s="1431" t="s">
        <v>321</v>
      </c>
      <c r="AR19" s="1431"/>
      <c r="AS19" s="1431" t="s">
        <v>319</v>
      </c>
      <c r="AT19" s="1432"/>
    </row>
    <row r="20" spans="1:46" ht="12.75" customHeight="1">
      <c r="A20" s="1414"/>
      <c r="B20" s="1415"/>
      <c r="C20" s="1415"/>
      <c r="D20" s="1415"/>
      <c r="E20" s="1415"/>
      <c r="F20" s="1415"/>
      <c r="G20" s="1415"/>
      <c r="H20" s="1417"/>
      <c r="I20" s="1417"/>
      <c r="J20" s="1417"/>
      <c r="K20" s="1417"/>
      <c r="L20" s="1417"/>
      <c r="M20" s="1418"/>
      <c r="N20" s="1418"/>
      <c r="O20" s="1446"/>
      <c r="P20" s="1446"/>
      <c r="Q20" s="1446"/>
      <c r="R20" s="1446"/>
      <c r="S20" s="1446"/>
      <c r="T20" s="1446"/>
      <c r="U20" s="1446"/>
      <c r="V20" s="1446"/>
      <c r="W20" s="1422"/>
      <c r="X20" s="1422"/>
      <c r="Y20" s="1422"/>
      <c r="Z20" s="1422"/>
      <c r="AA20" s="1417"/>
      <c r="AB20" s="1417"/>
      <c r="AC20" s="1417"/>
      <c r="AD20" s="1417"/>
      <c r="AE20" s="1417"/>
      <c r="AF20" s="1417"/>
      <c r="AG20" s="1417"/>
      <c r="AH20" s="1417"/>
      <c r="AI20" s="1417"/>
      <c r="AJ20" s="1417"/>
      <c r="AK20" s="1430"/>
      <c r="AL20" s="1430"/>
      <c r="AM20" s="1430"/>
      <c r="AN20" s="1430"/>
      <c r="AO20" s="1430"/>
      <c r="AP20" s="1430"/>
      <c r="AQ20" s="1431"/>
      <c r="AR20" s="1431"/>
      <c r="AS20" s="1431"/>
      <c r="AT20" s="1432"/>
    </row>
    <row r="21" spans="1:46" ht="12.75" customHeight="1">
      <c r="A21" s="1414"/>
      <c r="B21" s="1415"/>
      <c r="C21" s="1415"/>
      <c r="D21" s="1415"/>
      <c r="E21" s="1415"/>
      <c r="F21" s="1415"/>
      <c r="G21" s="1415"/>
      <c r="H21" s="1417"/>
      <c r="I21" s="1417"/>
      <c r="J21" s="1417"/>
      <c r="K21" s="1417"/>
      <c r="L21" s="1417"/>
      <c r="M21" s="1418"/>
      <c r="N21" s="1418"/>
      <c r="O21" s="1446"/>
      <c r="P21" s="1446"/>
      <c r="Q21" s="1446"/>
      <c r="R21" s="1446"/>
      <c r="S21" s="1446"/>
      <c r="T21" s="1446"/>
      <c r="U21" s="1446"/>
      <c r="V21" s="1446"/>
      <c r="W21" s="1422"/>
      <c r="X21" s="1422"/>
      <c r="Y21" s="1422"/>
      <c r="Z21" s="1422"/>
      <c r="AA21" s="1417"/>
      <c r="AB21" s="1417"/>
      <c r="AC21" s="1417"/>
      <c r="AD21" s="1417"/>
      <c r="AE21" s="1417"/>
      <c r="AF21" s="1417"/>
      <c r="AG21" s="1417"/>
      <c r="AH21" s="1417"/>
      <c r="AI21" s="1417"/>
      <c r="AJ21" s="1417"/>
      <c r="AK21" s="1430"/>
      <c r="AL21" s="1430"/>
      <c r="AM21" s="1430"/>
      <c r="AN21" s="1430"/>
      <c r="AO21" s="1430"/>
      <c r="AP21" s="1430"/>
      <c r="AQ21" s="1431"/>
      <c r="AR21" s="1431"/>
      <c r="AS21" s="1431"/>
      <c r="AT21" s="1432"/>
    </row>
    <row r="22" spans="1:46" ht="12.75" customHeight="1">
      <c r="A22" s="1414"/>
      <c r="B22" s="1415"/>
      <c r="C22" s="1415"/>
      <c r="D22" s="1415"/>
      <c r="E22" s="1415"/>
      <c r="F22" s="1415"/>
      <c r="G22" s="1415"/>
      <c r="H22" s="1417"/>
      <c r="I22" s="1417"/>
      <c r="J22" s="1417"/>
      <c r="K22" s="1417"/>
      <c r="L22" s="1417"/>
      <c r="M22" s="1418"/>
      <c r="N22" s="1418"/>
      <c r="O22" s="1446"/>
      <c r="P22" s="1446"/>
      <c r="Q22" s="1446"/>
      <c r="R22" s="1446"/>
      <c r="S22" s="1446"/>
      <c r="T22" s="1446"/>
      <c r="U22" s="1446"/>
      <c r="V22" s="1446"/>
      <c r="W22" s="1422"/>
      <c r="X22" s="1422"/>
      <c r="Y22" s="1422"/>
      <c r="Z22" s="1422"/>
      <c r="AA22" s="1417"/>
      <c r="AB22" s="1417"/>
      <c r="AC22" s="1417"/>
      <c r="AD22" s="1417"/>
      <c r="AE22" s="1417"/>
      <c r="AF22" s="1417"/>
      <c r="AG22" s="1417"/>
      <c r="AH22" s="1417"/>
      <c r="AI22" s="1417"/>
      <c r="AJ22" s="1417"/>
      <c r="AK22" s="1430"/>
      <c r="AL22" s="1430"/>
      <c r="AM22" s="1430"/>
      <c r="AN22" s="1430"/>
      <c r="AO22" s="1430"/>
      <c r="AP22" s="1430"/>
      <c r="AQ22" s="1431"/>
      <c r="AR22" s="1431"/>
      <c r="AS22" s="1431"/>
      <c r="AT22" s="1432"/>
    </row>
    <row r="23" spans="1:46" ht="12.75" customHeight="1">
      <c r="A23" s="1414"/>
      <c r="B23" s="1415"/>
      <c r="C23" s="1415"/>
      <c r="D23" s="1415"/>
      <c r="E23" s="1415"/>
      <c r="F23" s="1415"/>
      <c r="G23" s="1415"/>
      <c r="H23" s="1417"/>
      <c r="I23" s="1417"/>
      <c r="J23" s="1417"/>
      <c r="K23" s="1417"/>
      <c r="L23" s="1417"/>
      <c r="M23" s="1418"/>
      <c r="N23" s="1418"/>
      <c r="O23" s="1446"/>
      <c r="P23" s="1446"/>
      <c r="Q23" s="1446"/>
      <c r="R23" s="1446"/>
      <c r="S23" s="1446"/>
      <c r="T23" s="1446"/>
      <c r="U23" s="1446"/>
      <c r="V23" s="1446"/>
      <c r="W23" s="1422"/>
      <c r="X23" s="1422"/>
      <c r="Y23" s="1422"/>
      <c r="Z23" s="1422"/>
      <c r="AA23" s="1417"/>
      <c r="AB23" s="1417"/>
      <c r="AC23" s="1417"/>
      <c r="AD23" s="1417"/>
      <c r="AE23" s="1417"/>
      <c r="AF23" s="1417"/>
      <c r="AG23" s="1417"/>
      <c r="AH23" s="1417"/>
      <c r="AI23" s="1417"/>
      <c r="AJ23" s="1417"/>
      <c r="AK23" s="1430"/>
      <c r="AL23" s="1430"/>
      <c r="AM23" s="1430"/>
      <c r="AN23" s="1430"/>
      <c r="AO23" s="1430"/>
      <c r="AP23" s="1430"/>
      <c r="AQ23" s="1431"/>
      <c r="AR23" s="1431"/>
      <c r="AS23" s="1431"/>
      <c r="AT23" s="1432"/>
    </row>
    <row r="24" spans="1:46" ht="12.75" customHeight="1">
      <c r="A24" s="1414"/>
      <c r="B24" s="1415"/>
      <c r="C24" s="1415"/>
      <c r="D24" s="1415"/>
      <c r="E24" s="1415"/>
      <c r="F24" s="1415"/>
      <c r="G24" s="1415"/>
      <c r="H24" s="1417"/>
      <c r="I24" s="1417"/>
      <c r="J24" s="1417"/>
      <c r="K24" s="1417"/>
      <c r="L24" s="1417"/>
      <c r="M24" s="1418"/>
      <c r="N24" s="1418"/>
      <c r="O24" s="1446"/>
      <c r="P24" s="1446"/>
      <c r="Q24" s="1446"/>
      <c r="R24" s="1446"/>
      <c r="S24" s="1446"/>
      <c r="T24" s="1446"/>
      <c r="U24" s="1446"/>
      <c r="V24" s="1446"/>
      <c r="W24" s="1422"/>
      <c r="X24" s="1422"/>
      <c r="Y24" s="1422"/>
      <c r="Z24" s="1422"/>
      <c r="AA24" s="1417"/>
      <c r="AB24" s="1417"/>
      <c r="AC24" s="1417"/>
      <c r="AD24" s="1417"/>
      <c r="AE24" s="1417"/>
      <c r="AF24" s="1417"/>
      <c r="AG24" s="1417"/>
      <c r="AH24" s="1417"/>
      <c r="AI24" s="1417"/>
      <c r="AJ24" s="1417"/>
      <c r="AK24" s="1430"/>
      <c r="AL24" s="1430"/>
      <c r="AM24" s="1430"/>
      <c r="AN24" s="1430"/>
      <c r="AO24" s="1430"/>
      <c r="AP24" s="1430"/>
      <c r="AQ24" s="1431"/>
      <c r="AR24" s="1431"/>
      <c r="AS24" s="1431"/>
      <c r="AT24" s="1432"/>
    </row>
    <row r="25" spans="1:46" ht="12.75" customHeight="1">
      <c r="A25" s="1414"/>
      <c r="B25" s="1415"/>
      <c r="C25" s="1415"/>
      <c r="D25" s="1415"/>
      <c r="E25" s="1415"/>
      <c r="F25" s="1415"/>
      <c r="G25" s="1415"/>
      <c r="H25" s="1417"/>
      <c r="I25" s="1417"/>
      <c r="J25" s="1417"/>
      <c r="K25" s="1417"/>
      <c r="L25" s="1417"/>
      <c r="M25" s="1418"/>
      <c r="N25" s="1418"/>
      <c r="O25" s="1446"/>
      <c r="P25" s="1446"/>
      <c r="Q25" s="1446"/>
      <c r="R25" s="1446"/>
      <c r="S25" s="1446"/>
      <c r="T25" s="1446"/>
      <c r="U25" s="1446"/>
      <c r="V25" s="1446"/>
      <c r="W25" s="1422"/>
      <c r="X25" s="1422"/>
      <c r="Y25" s="1422"/>
      <c r="Z25" s="1422"/>
      <c r="AA25" s="1417"/>
      <c r="AB25" s="1417"/>
      <c r="AC25" s="1417"/>
      <c r="AD25" s="1417"/>
      <c r="AE25" s="1417"/>
      <c r="AF25" s="1417"/>
      <c r="AG25" s="1417"/>
      <c r="AH25" s="1417"/>
      <c r="AI25" s="1417"/>
      <c r="AJ25" s="1417"/>
      <c r="AK25" s="1430"/>
      <c r="AL25" s="1430"/>
      <c r="AM25" s="1430"/>
      <c r="AN25" s="1430"/>
      <c r="AO25" s="1430"/>
      <c r="AP25" s="1430"/>
      <c r="AQ25" s="1431"/>
      <c r="AR25" s="1431"/>
      <c r="AS25" s="1431"/>
      <c r="AT25" s="1432"/>
    </row>
    <row r="26" spans="1:46" ht="12.75" customHeight="1">
      <c r="A26" s="1414"/>
      <c r="B26" s="1415"/>
      <c r="C26" s="1415"/>
      <c r="D26" s="1415"/>
      <c r="E26" s="1415"/>
      <c r="F26" s="1415"/>
      <c r="G26" s="1415"/>
      <c r="H26" s="1417"/>
      <c r="I26" s="1417"/>
      <c r="J26" s="1417"/>
      <c r="K26" s="1417"/>
      <c r="L26" s="1417"/>
      <c r="M26" s="1418"/>
      <c r="N26" s="1418"/>
      <c r="O26" s="1446"/>
      <c r="P26" s="1446"/>
      <c r="Q26" s="1446"/>
      <c r="R26" s="1446"/>
      <c r="S26" s="1446"/>
      <c r="T26" s="1446"/>
      <c r="U26" s="1446"/>
      <c r="V26" s="1446"/>
      <c r="W26" s="1422"/>
      <c r="X26" s="1422"/>
      <c r="Y26" s="1422"/>
      <c r="Z26" s="1422"/>
      <c r="AA26" s="1417"/>
      <c r="AB26" s="1417"/>
      <c r="AC26" s="1417"/>
      <c r="AD26" s="1417"/>
      <c r="AE26" s="1417"/>
      <c r="AF26" s="1417"/>
      <c r="AG26" s="1417"/>
      <c r="AH26" s="1417"/>
      <c r="AI26" s="1417"/>
      <c r="AJ26" s="1417"/>
      <c r="AK26" s="1430"/>
      <c r="AL26" s="1430"/>
      <c r="AM26" s="1430"/>
      <c r="AN26" s="1430"/>
      <c r="AO26" s="1430"/>
      <c r="AP26" s="1430"/>
      <c r="AQ26" s="1431"/>
      <c r="AR26" s="1431"/>
      <c r="AS26" s="1431"/>
      <c r="AT26" s="1432"/>
    </row>
    <row r="27" spans="1:46" ht="12.75" customHeight="1">
      <c r="A27" s="1414"/>
      <c r="B27" s="1415"/>
      <c r="C27" s="1415"/>
      <c r="D27" s="1415"/>
      <c r="E27" s="1415"/>
      <c r="F27" s="1415"/>
      <c r="G27" s="1415"/>
      <c r="H27" s="1417"/>
      <c r="I27" s="1417"/>
      <c r="J27" s="1417"/>
      <c r="K27" s="1417"/>
      <c r="L27" s="1417"/>
      <c r="M27" s="1418"/>
      <c r="N27" s="1418"/>
      <c r="O27" s="1446"/>
      <c r="P27" s="1446"/>
      <c r="Q27" s="1446"/>
      <c r="R27" s="1446"/>
      <c r="S27" s="1446"/>
      <c r="T27" s="1446"/>
      <c r="U27" s="1446"/>
      <c r="V27" s="1446"/>
      <c r="W27" s="1422"/>
      <c r="X27" s="1422"/>
      <c r="Y27" s="1422"/>
      <c r="Z27" s="1422"/>
      <c r="AA27" s="1417"/>
      <c r="AB27" s="1417"/>
      <c r="AC27" s="1417"/>
      <c r="AD27" s="1417"/>
      <c r="AE27" s="1417"/>
      <c r="AF27" s="1417"/>
      <c r="AG27" s="1417"/>
      <c r="AH27" s="1417"/>
      <c r="AI27" s="1417"/>
      <c r="AJ27" s="1417"/>
      <c r="AK27" s="1430"/>
      <c r="AL27" s="1430"/>
      <c r="AM27" s="1430"/>
      <c r="AN27" s="1430"/>
      <c r="AO27" s="1430"/>
      <c r="AP27" s="1430"/>
      <c r="AQ27" s="1431"/>
      <c r="AR27" s="1431"/>
      <c r="AS27" s="1431"/>
      <c r="AT27" s="1432"/>
    </row>
    <row r="28" spans="1:46" ht="12.75" customHeight="1">
      <c r="A28" s="1414"/>
      <c r="B28" s="1415"/>
      <c r="C28" s="1415"/>
      <c r="D28" s="1415"/>
      <c r="E28" s="1415"/>
      <c r="F28" s="1415"/>
      <c r="G28" s="1415"/>
      <c r="H28" s="1417"/>
      <c r="I28" s="1417"/>
      <c r="J28" s="1417"/>
      <c r="K28" s="1417"/>
      <c r="L28" s="1417"/>
      <c r="M28" s="1418"/>
      <c r="N28" s="1418"/>
      <c r="O28" s="1446"/>
      <c r="P28" s="1446"/>
      <c r="Q28" s="1446"/>
      <c r="R28" s="1446"/>
      <c r="S28" s="1446"/>
      <c r="T28" s="1446"/>
      <c r="U28" s="1446"/>
      <c r="V28" s="1446"/>
      <c r="W28" s="1422"/>
      <c r="X28" s="1422"/>
      <c r="Y28" s="1422"/>
      <c r="Z28" s="1422"/>
      <c r="AA28" s="1417"/>
      <c r="AB28" s="1417"/>
      <c r="AC28" s="1417"/>
      <c r="AD28" s="1417"/>
      <c r="AE28" s="1417"/>
      <c r="AF28" s="1417"/>
      <c r="AG28" s="1417"/>
      <c r="AH28" s="1417"/>
      <c r="AI28" s="1417"/>
      <c r="AJ28" s="1417"/>
      <c r="AK28" s="1430"/>
      <c r="AL28" s="1430"/>
      <c r="AM28" s="1430"/>
      <c r="AN28" s="1430"/>
      <c r="AO28" s="1430"/>
      <c r="AP28" s="1430"/>
      <c r="AQ28" s="1431"/>
      <c r="AR28" s="1431"/>
      <c r="AS28" s="1431"/>
      <c r="AT28" s="1432"/>
    </row>
    <row r="29" spans="1:46" ht="12.75" customHeight="1">
      <c r="A29" s="1414"/>
      <c r="B29" s="1415"/>
      <c r="C29" s="1415"/>
      <c r="D29" s="1415"/>
      <c r="E29" s="1415"/>
      <c r="F29" s="1415"/>
      <c r="G29" s="1415"/>
      <c r="H29" s="1417"/>
      <c r="I29" s="1417"/>
      <c r="J29" s="1417"/>
      <c r="K29" s="1417"/>
      <c r="L29" s="1417"/>
      <c r="M29" s="1418"/>
      <c r="N29" s="1418"/>
      <c r="O29" s="1446"/>
      <c r="P29" s="1446"/>
      <c r="Q29" s="1446"/>
      <c r="R29" s="1446"/>
      <c r="S29" s="1446"/>
      <c r="T29" s="1446"/>
      <c r="U29" s="1446"/>
      <c r="V29" s="1446"/>
      <c r="W29" s="1422"/>
      <c r="X29" s="1422"/>
      <c r="Y29" s="1422"/>
      <c r="Z29" s="1422"/>
      <c r="AA29" s="1417"/>
      <c r="AB29" s="1417"/>
      <c r="AC29" s="1417"/>
      <c r="AD29" s="1417"/>
      <c r="AE29" s="1417"/>
      <c r="AF29" s="1417"/>
      <c r="AG29" s="1417"/>
      <c r="AH29" s="1417"/>
      <c r="AI29" s="1417"/>
      <c r="AJ29" s="1417"/>
      <c r="AK29" s="1430"/>
      <c r="AL29" s="1430"/>
      <c r="AM29" s="1430"/>
      <c r="AN29" s="1430"/>
      <c r="AO29" s="1430"/>
      <c r="AP29" s="1430"/>
      <c r="AQ29" s="1431"/>
      <c r="AR29" s="1431"/>
      <c r="AS29" s="1431"/>
      <c r="AT29" s="1432"/>
    </row>
    <row r="30" spans="1:46" ht="12.75" customHeight="1">
      <c r="A30" s="1414"/>
      <c r="B30" s="1415"/>
      <c r="C30" s="1415"/>
      <c r="D30" s="1415"/>
      <c r="E30" s="1415"/>
      <c r="F30" s="1415"/>
      <c r="G30" s="1415"/>
      <c r="H30" s="1417"/>
      <c r="I30" s="1417"/>
      <c r="J30" s="1417"/>
      <c r="K30" s="1417"/>
      <c r="L30" s="1417"/>
      <c r="M30" s="1418"/>
      <c r="N30" s="1418"/>
      <c r="O30" s="1446"/>
      <c r="P30" s="1446"/>
      <c r="Q30" s="1446"/>
      <c r="R30" s="1446"/>
      <c r="S30" s="1446"/>
      <c r="T30" s="1446"/>
      <c r="U30" s="1446"/>
      <c r="V30" s="1446"/>
      <c r="W30" s="1422"/>
      <c r="X30" s="1422"/>
      <c r="Y30" s="1422"/>
      <c r="Z30" s="1422"/>
      <c r="AA30" s="1417"/>
      <c r="AB30" s="1417"/>
      <c r="AC30" s="1417"/>
      <c r="AD30" s="1417"/>
      <c r="AE30" s="1417"/>
      <c r="AF30" s="1417"/>
      <c r="AG30" s="1417"/>
      <c r="AH30" s="1417"/>
      <c r="AI30" s="1417"/>
      <c r="AJ30" s="1417"/>
      <c r="AK30" s="1430"/>
      <c r="AL30" s="1430"/>
      <c r="AM30" s="1430"/>
      <c r="AN30" s="1430"/>
      <c r="AO30" s="1430"/>
      <c r="AP30" s="1430"/>
      <c r="AQ30" s="1431"/>
      <c r="AR30" s="1431"/>
      <c r="AS30" s="1431"/>
      <c r="AT30" s="1432"/>
    </row>
    <row r="31" spans="1:46" ht="12.75" customHeight="1">
      <c r="A31" s="1414"/>
      <c r="B31" s="1415"/>
      <c r="C31" s="1415"/>
      <c r="D31" s="1415"/>
      <c r="E31" s="1415"/>
      <c r="F31" s="1415"/>
      <c r="G31" s="1415"/>
      <c r="H31" s="1417"/>
      <c r="I31" s="1417"/>
      <c r="J31" s="1417"/>
      <c r="K31" s="1417"/>
      <c r="L31" s="1417"/>
      <c r="M31" s="1418"/>
      <c r="N31" s="1418"/>
      <c r="O31" s="1446"/>
      <c r="P31" s="1446"/>
      <c r="Q31" s="1446"/>
      <c r="R31" s="1446"/>
      <c r="S31" s="1446"/>
      <c r="T31" s="1446"/>
      <c r="U31" s="1446"/>
      <c r="V31" s="1446"/>
      <c r="W31" s="1422"/>
      <c r="X31" s="1422"/>
      <c r="Y31" s="1422"/>
      <c r="Z31" s="1422"/>
      <c r="AA31" s="1417"/>
      <c r="AB31" s="1417"/>
      <c r="AC31" s="1417"/>
      <c r="AD31" s="1417"/>
      <c r="AE31" s="1417"/>
      <c r="AF31" s="1417"/>
      <c r="AG31" s="1417"/>
      <c r="AH31" s="1417"/>
      <c r="AI31" s="1417"/>
      <c r="AJ31" s="1417"/>
      <c r="AK31" s="1430"/>
      <c r="AL31" s="1430"/>
      <c r="AM31" s="1430"/>
      <c r="AN31" s="1430"/>
      <c r="AO31" s="1430"/>
      <c r="AP31" s="1430"/>
      <c r="AQ31" s="1431"/>
      <c r="AR31" s="1431"/>
      <c r="AS31" s="1431"/>
      <c r="AT31" s="1432"/>
    </row>
    <row r="32" spans="1:46" ht="14.25" customHeight="1">
      <c r="A32" s="1414"/>
      <c r="B32" s="1415"/>
      <c r="C32" s="1415"/>
      <c r="D32" s="1415"/>
      <c r="E32" s="1415"/>
      <c r="F32" s="1415"/>
      <c r="G32" s="1415"/>
      <c r="H32" s="1417"/>
      <c r="I32" s="1417"/>
      <c r="J32" s="1417"/>
      <c r="K32" s="1417"/>
      <c r="L32" s="1417"/>
      <c r="M32" s="1418"/>
      <c r="N32" s="1418"/>
      <c r="O32" s="1446"/>
      <c r="P32" s="1446"/>
      <c r="Q32" s="1446"/>
      <c r="R32" s="1446"/>
      <c r="S32" s="1446"/>
      <c r="T32" s="1446"/>
      <c r="U32" s="1446"/>
      <c r="V32" s="1446"/>
      <c r="W32" s="1422"/>
      <c r="X32" s="1422"/>
      <c r="Y32" s="1422"/>
      <c r="Z32" s="1422"/>
      <c r="AA32" s="1417"/>
      <c r="AB32" s="1417"/>
      <c r="AC32" s="1417"/>
      <c r="AD32" s="1417"/>
      <c r="AE32" s="1417"/>
      <c r="AF32" s="1417"/>
      <c r="AG32" s="1417"/>
      <c r="AH32" s="1417"/>
      <c r="AI32" s="1417"/>
      <c r="AJ32" s="1417"/>
      <c r="AK32" s="1430"/>
      <c r="AL32" s="1430"/>
      <c r="AM32" s="1430"/>
      <c r="AN32" s="1430"/>
      <c r="AO32" s="1430"/>
      <c r="AP32" s="1430"/>
      <c r="AQ32" s="1431"/>
      <c r="AR32" s="1431"/>
      <c r="AS32" s="1431"/>
      <c r="AT32" s="1432"/>
    </row>
    <row r="33" spans="1:46" ht="14.25" customHeight="1">
      <c r="A33" s="1414"/>
      <c r="B33" s="1415"/>
      <c r="C33" s="1415"/>
      <c r="D33" s="1415"/>
      <c r="E33" s="1415"/>
      <c r="F33" s="1415"/>
      <c r="G33" s="1415"/>
      <c r="H33" s="1417"/>
      <c r="I33" s="1417"/>
      <c r="J33" s="1417"/>
      <c r="K33" s="1417"/>
      <c r="L33" s="1417"/>
      <c r="M33" s="1418"/>
      <c r="N33" s="1418"/>
      <c r="O33" s="1446"/>
      <c r="P33" s="1446"/>
      <c r="Q33" s="1446"/>
      <c r="R33" s="1446"/>
      <c r="S33" s="1446"/>
      <c r="T33" s="1446"/>
      <c r="U33" s="1446"/>
      <c r="V33" s="1446"/>
      <c r="W33" s="1422"/>
      <c r="X33" s="1422"/>
      <c r="Y33" s="1422"/>
      <c r="Z33" s="1422"/>
      <c r="AA33" s="1417"/>
      <c r="AB33" s="1417"/>
      <c r="AC33" s="1417"/>
      <c r="AD33" s="1417"/>
      <c r="AE33" s="1417"/>
      <c r="AF33" s="1417"/>
      <c r="AG33" s="1417"/>
      <c r="AH33" s="1417"/>
      <c r="AI33" s="1417"/>
      <c r="AJ33" s="1417"/>
      <c r="AK33" s="1430"/>
      <c r="AL33" s="1430"/>
      <c r="AM33" s="1430"/>
      <c r="AN33" s="1430"/>
      <c r="AO33" s="1430"/>
      <c r="AP33" s="1430"/>
      <c r="AQ33" s="1431"/>
      <c r="AR33" s="1431"/>
      <c r="AS33" s="1431"/>
      <c r="AT33" s="1432"/>
    </row>
    <row r="34" spans="1:46" ht="14.25" customHeight="1">
      <c r="A34" s="1414"/>
      <c r="B34" s="1415"/>
      <c r="C34" s="1415"/>
      <c r="D34" s="1415"/>
      <c r="E34" s="1415"/>
      <c r="F34" s="1415"/>
      <c r="G34" s="1415"/>
      <c r="H34" s="1417"/>
      <c r="I34" s="1417"/>
      <c r="J34" s="1417"/>
      <c r="K34" s="1417"/>
      <c r="L34" s="1417"/>
      <c r="M34" s="1418"/>
      <c r="N34" s="1418"/>
      <c r="O34" s="1446"/>
      <c r="P34" s="1446"/>
      <c r="Q34" s="1446"/>
      <c r="R34" s="1446"/>
      <c r="S34" s="1446"/>
      <c r="T34" s="1446"/>
      <c r="U34" s="1446"/>
      <c r="V34" s="1446"/>
      <c r="W34" s="1422"/>
      <c r="X34" s="1422"/>
      <c r="Y34" s="1422"/>
      <c r="Z34" s="1422"/>
      <c r="AA34" s="1417"/>
      <c r="AB34" s="1417"/>
      <c r="AC34" s="1417"/>
      <c r="AD34" s="1417"/>
      <c r="AE34" s="1417"/>
      <c r="AF34" s="1417"/>
      <c r="AG34" s="1417"/>
      <c r="AH34" s="1417"/>
      <c r="AI34" s="1417"/>
      <c r="AJ34" s="1417"/>
      <c r="AK34" s="1430"/>
      <c r="AL34" s="1430"/>
      <c r="AM34" s="1430"/>
      <c r="AN34" s="1430"/>
      <c r="AO34" s="1430"/>
      <c r="AP34" s="1430"/>
      <c r="AQ34" s="1431"/>
      <c r="AR34" s="1431"/>
      <c r="AS34" s="1431"/>
      <c r="AT34" s="1432"/>
    </row>
    <row r="35" spans="1:46" ht="14.25" customHeight="1">
      <c r="A35" s="1414"/>
      <c r="B35" s="1415"/>
      <c r="C35" s="1415"/>
      <c r="D35" s="1415"/>
      <c r="E35" s="1415"/>
      <c r="F35" s="1415"/>
      <c r="G35" s="1415"/>
      <c r="H35" s="1417"/>
      <c r="I35" s="1417"/>
      <c r="J35" s="1417"/>
      <c r="K35" s="1417"/>
      <c r="L35" s="1417"/>
      <c r="M35" s="1418"/>
      <c r="N35" s="1418"/>
      <c r="O35" s="1446"/>
      <c r="P35" s="1446"/>
      <c r="Q35" s="1446"/>
      <c r="R35" s="1446"/>
      <c r="S35" s="1446"/>
      <c r="T35" s="1446"/>
      <c r="U35" s="1446"/>
      <c r="V35" s="1446"/>
      <c r="W35" s="1422"/>
      <c r="X35" s="1422"/>
      <c r="Y35" s="1422"/>
      <c r="Z35" s="1422"/>
      <c r="AA35" s="1417"/>
      <c r="AB35" s="1417"/>
      <c r="AC35" s="1417"/>
      <c r="AD35" s="1417"/>
      <c r="AE35" s="1417"/>
      <c r="AF35" s="1417"/>
      <c r="AG35" s="1417"/>
      <c r="AH35" s="1417"/>
      <c r="AI35" s="1417"/>
      <c r="AJ35" s="1417"/>
      <c r="AK35" s="1430"/>
      <c r="AL35" s="1430"/>
      <c r="AM35" s="1430"/>
      <c r="AN35" s="1430"/>
      <c r="AO35" s="1430"/>
      <c r="AP35" s="1430"/>
      <c r="AQ35" s="1431"/>
      <c r="AR35" s="1431"/>
      <c r="AS35" s="1431"/>
      <c r="AT35" s="1432"/>
    </row>
    <row r="36" spans="1:46" ht="13.5">
      <c r="A36" s="1414"/>
      <c r="B36" s="1415"/>
      <c r="C36" s="1415"/>
      <c r="D36" s="1415"/>
      <c r="E36" s="1415"/>
      <c r="F36" s="1415"/>
      <c r="G36" s="1415"/>
      <c r="H36" s="1417"/>
      <c r="I36" s="1417"/>
      <c r="J36" s="1417"/>
      <c r="K36" s="1417"/>
      <c r="L36" s="1417"/>
      <c r="M36" s="1418"/>
      <c r="N36" s="1418"/>
      <c r="O36" s="1446"/>
      <c r="P36" s="1446"/>
      <c r="Q36" s="1446"/>
      <c r="R36" s="1446"/>
      <c r="S36" s="1446"/>
      <c r="T36" s="1446"/>
      <c r="U36" s="1446"/>
      <c r="V36" s="1446"/>
      <c r="W36" s="1422"/>
      <c r="X36" s="1422"/>
      <c r="Y36" s="1422"/>
      <c r="Z36" s="1422"/>
      <c r="AA36" s="1417"/>
      <c r="AB36" s="1417"/>
      <c r="AC36" s="1417"/>
      <c r="AD36" s="1417"/>
      <c r="AE36" s="1417"/>
      <c r="AF36" s="1417"/>
      <c r="AG36" s="1417"/>
      <c r="AH36" s="1417"/>
      <c r="AI36" s="1417"/>
      <c r="AJ36" s="1417"/>
      <c r="AK36" s="1430"/>
      <c r="AL36" s="1430"/>
      <c r="AM36" s="1430"/>
      <c r="AN36" s="1430"/>
      <c r="AO36" s="1430"/>
      <c r="AP36" s="1430"/>
      <c r="AQ36" s="1431"/>
      <c r="AR36" s="1431"/>
      <c r="AS36" s="1431"/>
      <c r="AT36" s="1432"/>
    </row>
    <row r="37" spans="1:46" ht="13.5">
      <c r="A37" s="1437"/>
      <c r="B37" s="1438"/>
      <c r="C37" s="1438"/>
      <c r="D37" s="1438"/>
      <c r="E37" s="1438"/>
      <c r="F37" s="1438"/>
      <c r="G37" s="1438"/>
      <c r="H37" s="1439"/>
      <c r="I37" s="1439"/>
      <c r="J37" s="1439"/>
      <c r="K37" s="1439"/>
      <c r="L37" s="1439"/>
      <c r="M37" s="1447"/>
      <c r="N37" s="1447"/>
      <c r="O37" s="1448"/>
      <c r="P37" s="1448"/>
      <c r="Q37" s="1448"/>
      <c r="R37" s="1448"/>
      <c r="S37" s="1448"/>
      <c r="T37" s="1448"/>
      <c r="U37" s="1448"/>
      <c r="V37" s="1448"/>
      <c r="W37" s="1441"/>
      <c r="X37" s="1441"/>
      <c r="Y37" s="1441"/>
      <c r="Z37" s="1441"/>
      <c r="AA37" s="1439"/>
      <c r="AB37" s="1439"/>
      <c r="AC37" s="1439"/>
      <c r="AD37" s="1439"/>
      <c r="AE37" s="1439"/>
      <c r="AF37" s="1439"/>
      <c r="AG37" s="1439"/>
      <c r="AH37" s="1439"/>
      <c r="AI37" s="1439"/>
      <c r="AJ37" s="1439"/>
      <c r="AK37" s="1443"/>
      <c r="AL37" s="1443"/>
      <c r="AM37" s="1443"/>
      <c r="AN37" s="1443"/>
      <c r="AO37" s="1443"/>
      <c r="AP37" s="1443"/>
      <c r="AQ37" s="1444"/>
      <c r="AR37" s="1444"/>
      <c r="AS37" s="1444"/>
      <c r="AT37" s="1445"/>
    </row>
    <row r="38" spans="1:46" ht="13.5">
      <c r="A38" s="247"/>
      <c r="B38" s="247"/>
      <c r="C38" s="247"/>
      <c r="D38" s="247"/>
      <c r="E38" s="247"/>
      <c r="F38" s="247"/>
      <c r="G38" s="247"/>
      <c r="H38" s="248"/>
      <c r="I38" s="248"/>
      <c r="J38" s="248"/>
      <c r="K38" s="248"/>
      <c r="L38" s="248"/>
      <c r="M38" s="248"/>
      <c r="N38" s="248"/>
      <c r="O38" s="249"/>
      <c r="P38" s="249"/>
      <c r="Q38" s="249"/>
      <c r="R38" s="249"/>
      <c r="S38" s="249"/>
      <c r="T38" s="249"/>
      <c r="U38" s="249"/>
      <c r="V38" s="249"/>
      <c r="W38" s="249"/>
      <c r="X38" s="249"/>
      <c r="Y38" s="249"/>
      <c r="Z38" s="249"/>
      <c r="AA38" s="248"/>
      <c r="AB38" s="248"/>
      <c r="AC38" s="248"/>
      <c r="AD38" s="248"/>
      <c r="AE38" s="248"/>
      <c r="AF38" s="248"/>
      <c r="AG38" s="248"/>
      <c r="AH38" s="248"/>
      <c r="AI38" s="248"/>
      <c r="AJ38" s="248"/>
      <c r="AK38" s="250"/>
      <c r="AL38" s="250"/>
      <c r="AM38" s="250"/>
      <c r="AN38" s="250"/>
      <c r="AO38" s="250"/>
      <c r="AP38" s="250"/>
      <c r="AQ38" s="251"/>
      <c r="AR38" s="251"/>
      <c r="AS38" s="251"/>
      <c r="AT38" s="251"/>
    </row>
    <row r="39" spans="1:46" ht="13.5">
      <c r="A39" s="252"/>
      <c r="B39" s="252"/>
      <c r="C39" s="252"/>
      <c r="D39" s="252"/>
      <c r="E39" s="252"/>
      <c r="F39" s="252"/>
      <c r="G39" s="252"/>
      <c r="H39" s="253"/>
      <c r="I39" s="253"/>
      <c r="J39" s="253"/>
      <c r="K39" s="253"/>
      <c r="L39" s="253"/>
      <c r="M39" s="253"/>
      <c r="N39" s="253"/>
      <c r="O39" s="254"/>
      <c r="P39" s="254"/>
      <c r="Q39" s="254"/>
      <c r="R39" s="254"/>
      <c r="S39" s="254"/>
      <c r="T39" s="254"/>
      <c r="U39" s="254"/>
      <c r="V39" s="254"/>
      <c r="W39" s="254"/>
      <c r="X39" s="254"/>
      <c r="Y39" s="254"/>
      <c r="Z39" s="254"/>
      <c r="AA39" s="253"/>
      <c r="AB39" s="253"/>
      <c r="AC39" s="253"/>
      <c r="AD39" s="253"/>
      <c r="AE39" s="253"/>
      <c r="AF39" s="253"/>
      <c r="AG39" s="253"/>
      <c r="AH39" s="253"/>
      <c r="AI39" s="253"/>
      <c r="AJ39" s="1200" t="s">
        <v>830</v>
      </c>
      <c r="AK39" s="1200"/>
      <c r="AL39" s="1200"/>
      <c r="AM39" s="1200"/>
      <c r="AN39" s="1200"/>
      <c r="AO39" s="1346" t="s">
        <v>830</v>
      </c>
      <c r="AP39" s="1346"/>
      <c r="AQ39" s="1346"/>
      <c r="AR39" s="1346"/>
      <c r="AS39" s="1346"/>
      <c r="AT39" s="255"/>
    </row>
    <row r="40" ht="27" customHeight="1"/>
    <row r="44" ht="16.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3.5" customHeight="1"/>
    <row r="69" ht="13.5" customHeight="1"/>
    <row r="70" ht="13.5" customHeight="1"/>
    <row r="71" ht="13.5" customHeight="1"/>
  </sheetData>
  <sheetProtection password="DC6F" sheet="1"/>
  <mergeCells count="186">
    <mergeCell ref="AJ39:AN39"/>
    <mergeCell ref="AO39:AS39"/>
    <mergeCell ref="AA36:AJ37"/>
    <mergeCell ref="AK36:AP37"/>
    <mergeCell ref="AQ36:AR36"/>
    <mergeCell ref="AS36:AT36"/>
    <mergeCell ref="AQ37:AR37"/>
    <mergeCell ref="AS37:AT37"/>
    <mergeCell ref="AK34:AP35"/>
    <mergeCell ref="AQ34:AR34"/>
    <mergeCell ref="AS34:AT34"/>
    <mergeCell ref="AQ35:AR35"/>
    <mergeCell ref="AS35:AT35"/>
    <mergeCell ref="A36:G37"/>
    <mergeCell ref="H36:L37"/>
    <mergeCell ref="M36:N37"/>
    <mergeCell ref="O36:V37"/>
    <mergeCell ref="W36:Z37"/>
    <mergeCell ref="A34:G35"/>
    <mergeCell ref="H34:L35"/>
    <mergeCell ref="M34:N35"/>
    <mergeCell ref="O34:V35"/>
    <mergeCell ref="W34:Z35"/>
    <mergeCell ref="AA34:AJ35"/>
    <mergeCell ref="AA32:AJ33"/>
    <mergeCell ref="AK32:AP33"/>
    <mergeCell ref="AQ32:AR32"/>
    <mergeCell ref="AS32:AT32"/>
    <mergeCell ref="AQ33:AR33"/>
    <mergeCell ref="AS33:AT33"/>
    <mergeCell ref="AK30:AP31"/>
    <mergeCell ref="AQ30:AR30"/>
    <mergeCell ref="AS30:AT30"/>
    <mergeCell ref="AQ31:AR31"/>
    <mergeCell ref="AS31:AT31"/>
    <mergeCell ref="A32:G33"/>
    <mergeCell ref="H32:L33"/>
    <mergeCell ref="M32:N33"/>
    <mergeCell ref="O32:V33"/>
    <mergeCell ref="W32:Z33"/>
    <mergeCell ref="A30:G31"/>
    <mergeCell ref="H30:L31"/>
    <mergeCell ref="M30:N31"/>
    <mergeCell ref="O30:V31"/>
    <mergeCell ref="W30:Z31"/>
    <mergeCell ref="AA30:AJ31"/>
    <mergeCell ref="AA28:AJ29"/>
    <mergeCell ref="AK28:AP29"/>
    <mergeCell ref="AQ28:AR28"/>
    <mergeCell ref="AS28:AT28"/>
    <mergeCell ref="AQ29:AR29"/>
    <mergeCell ref="AS29:AT29"/>
    <mergeCell ref="AK26:AP27"/>
    <mergeCell ref="AQ26:AR26"/>
    <mergeCell ref="AS26:AT26"/>
    <mergeCell ref="AQ27:AR27"/>
    <mergeCell ref="AS27:AT27"/>
    <mergeCell ref="A28:G29"/>
    <mergeCell ref="H28:L29"/>
    <mergeCell ref="M28:N29"/>
    <mergeCell ref="O28:V29"/>
    <mergeCell ref="W28:Z29"/>
    <mergeCell ref="A26:G27"/>
    <mergeCell ref="H26:L27"/>
    <mergeCell ref="M26:N27"/>
    <mergeCell ref="O26:V27"/>
    <mergeCell ref="W26:Z27"/>
    <mergeCell ref="AA26:AJ27"/>
    <mergeCell ref="AA24:AJ25"/>
    <mergeCell ref="AK24:AP25"/>
    <mergeCell ref="AQ24:AR24"/>
    <mergeCell ref="AS24:AT24"/>
    <mergeCell ref="AQ25:AR25"/>
    <mergeCell ref="AS25:AT25"/>
    <mergeCell ref="AK22:AP23"/>
    <mergeCell ref="AQ22:AR22"/>
    <mergeCell ref="AS22:AT22"/>
    <mergeCell ref="AQ23:AR23"/>
    <mergeCell ref="AS23:AT23"/>
    <mergeCell ref="A24:G25"/>
    <mergeCell ref="H24:L25"/>
    <mergeCell ref="M24:N25"/>
    <mergeCell ref="O24:V25"/>
    <mergeCell ref="W24:Z25"/>
    <mergeCell ref="A22:G23"/>
    <mergeCell ref="H22:L23"/>
    <mergeCell ref="M22:N23"/>
    <mergeCell ref="O22:V23"/>
    <mergeCell ref="W22:Z23"/>
    <mergeCell ref="AA22:AJ23"/>
    <mergeCell ref="AA20:AJ21"/>
    <mergeCell ref="AK20:AP21"/>
    <mergeCell ref="AQ20:AR20"/>
    <mergeCell ref="AS20:AT20"/>
    <mergeCell ref="AQ21:AR21"/>
    <mergeCell ref="AS21:AT21"/>
    <mergeCell ref="AK18:AP19"/>
    <mergeCell ref="AQ18:AR18"/>
    <mergeCell ref="AS18:AT18"/>
    <mergeCell ref="AQ19:AR19"/>
    <mergeCell ref="AS19:AT19"/>
    <mergeCell ref="A20:G21"/>
    <mergeCell ref="H20:L21"/>
    <mergeCell ref="M20:N21"/>
    <mergeCell ref="O20:V21"/>
    <mergeCell ref="W20:Z21"/>
    <mergeCell ref="A18:G19"/>
    <mergeCell ref="H18:L19"/>
    <mergeCell ref="M18:N19"/>
    <mergeCell ref="O18:V19"/>
    <mergeCell ref="W18:Z19"/>
    <mergeCell ref="AA18:AJ19"/>
    <mergeCell ref="AA16:AJ17"/>
    <mergeCell ref="AK16:AP17"/>
    <mergeCell ref="AQ16:AR16"/>
    <mergeCell ref="AS16:AT16"/>
    <mergeCell ref="AQ17:AR17"/>
    <mergeCell ref="AS17:AT17"/>
    <mergeCell ref="AK14:AP15"/>
    <mergeCell ref="AQ14:AR14"/>
    <mergeCell ref="AS14:AT14"/>
    <mergeCell ref="AQ15:AR15"/>
    <mergeCell ref="AS15:AT15"/>
    <mergeCell ref="A16:G17"/>
    <mergeCell ref="H16:L17"/>
    <mergeCell ref="M16:N17"/>
    <mergeCell ref="O16:V17"/>
    <mergeCell ref="W16:Z17"/>
    <mergeCell ref="AQ12:AR12"/>
    <mergeCell ref="AS12:AT12"/>
    <mergeCell ref="AQ13:AR13"/>
    <mergeCell ref="AS13:AT13"/>
    <mergeCell ref="A14:G15"/>
    <mergeCell ref="H14:L15"/>
    <mergeCell ref="M14:N15"/>
    <mergeCell ref="O14:V15"/>
    <mergeCell ref="W14:Z15"/>
    <mergeCell ref="AA14:AJ15"/>
    <mergeCell ref="AS10:AT10"/>
    <mergeCell ref="AQ11:AR11"/>
    <mergeCell ref="AS11:AT11"/>
    <mergeCell ref="A12:G13"/>
    <mergeCell ref="H12:L13"/>
    <mergeCell ref="M12:N13"/>
    <mergeCell ref="O12:V13"/>
    <mergeCell ref="W12:Z13"/>
    <mergeCell ref="AA12:AJ13"/>
    <mergeCell ref="AK12:AP13"/>
    <mergeCell ref="AQ8:AT8"/>
    <mergeCell ref="AQ9:AT9"/>
    <mergeCell ref="A10:G11"/>
    <mergeCell ref="H10:L11"/>
    <mergeCell ref="M10:N11"/>
    <mergeCell ref="O10:V11"/>
    <mergeCell ref="W10:Z11"/>
    <mergeCell ref="AA10:AJ11"/>
    <mergeCell ref="AK10:AP11"/>
    <mergeCell ref="AQ10:AR10"/>
    <mergeCell ref="A5:AT5"/>
    <mergeCell ref="A6:L7"/>
    <mergeCell ref="M6:AT7"/>
    <mergeCell ref="A8:G9"/>
    <mergeCell ref="H8:L9"/>
    <mergeCell ref="M8:N9"/>
    <mergeCell ref="O8:V9"/>
    <mergeCell ref="W8:Z9"/>
    <mergeCell ref="AA8:AJ9"/>
    <mergeCell ref="AK8:AP9"/>
    <mergeCell ref="AG2:AM2"/>
    <mergeCell ref="AN2:AT2"/>
    <mergeCell ref="E3:K4"/>
    <mergeCell ref="L3:R4"/>
    <mergeCell ref="S3:Y4"/>
    <mergeCell ref="Z3:AF4"/>
    <mergeCell ref="AG3:AM4"/>
    <mergeCell ref="AN3:AT4"/>
    <mergeCell ref="A1:AB1"/>
    <mergeCell ref="AC1:AK1"/>
    <mergeCell ref="AL1:AN1"/>
    <mergeCell ref="AO1:AQ1"/>
    <mergeCell ref="AR1:AT1"/>
    <mergeCell ref="A2:D4"/>
    <mergeCell ref="E2:K2"/>
    <mergeCell ref="L2:R2"/>
    <mergeCell ref="S2:Y2"/>
    <mergeCell ref="Z2:AF2"/>
  </mergeCells>
  <dataValidations count="5">
    <dataValidation type="list" allowBlank="1" showInputMessage="1" showErrorMessage="1" sqref="AS10:AT39">
      <formula1>月リスト</formula1>
    </dataValidation>
    <dataValidation type="list" allowBlank="1" showInputMessage="1" showErrorMessage="1" sqref="AQ10:AR39">
      <formula1>年リスト</formula1>
    </dataValidation>
    <dataValidation type="list" allowBlank="1" showInputMessage="1" showErrorMessage="1" sqref="A10:G39">
      <formula1>申請種目リスト</formula1>
    </dataValidation>
    <dataValidation type="textLength" operator="lessThanOrEqual" allowBlank="1" showInputMessage="1" showErrorMessage="1" imeMode="off" sqref="AK10:AP39">
      <formula1>9</formula1>
    </dataValidation>
    <dataValidation allowBlank="1" showInputMessage="1" showErrorMessage="1" imeMode="on" sqref="H10:L39"/>
  </dataValidations>
  <printOptions/>
  <pageMargins left="0.7086614173228347" right="0.7086614173228347" top="0.9448818897637796" bottom="0.35433070866141736" header="0.5118110236220472" footer="0.31496062992125984"/>
  <pageSetup fitToHeight="1" fitToWidth="1" horizontalDpi="600" verticalDpi="600" orientation="landscape" paperSize="9" r:id="rId2"/>
  <headerFooter>
    <oddHeader>&amp;L（様式第2号）&amp;C&amp;"ＭＳ Ｐゴシック,太字"&amp;16工事経歴一覧</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2021-11-16T05:16:31Z</cp:lastPrinted>
  <dcterms:created xsi:type="dcterms:W3CDTF">2012-07-09T02:21:14Z</dcterms:created>
  <dcterms:modified xsi:type="dcterms:W3CDTF">2023-11-15T04:38:13Z</dcterms:modified>
  <cp:category/>
  <cp:version/>
  <cp:contentType/>
  <cp:contentStatus/>
</cp:coreProperties>
</file>